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ri\Dropbox\Finances\Audit 20-21\"/>
    </mc:Choice>
  </mc:AlternateContent>
  <xr:revisionPtr revIDLastSave="0" documentId="8_{D9546585-EF8D-4744-AF8E-CAA3143B8090}" xr6:coauthVersionLast="47" xr6:coauthVersionMax="47" xr10:uidLastSave="{00000000-0000-0000-0000-000000000000}"/>
  <bookViews>
    <workbookView xWindow="-110" yWindow="-110" windowWidth="19420" windowHeight="10420" tabRatio="850" firstSheet="3" activeTab="5" xr2:uid="{00000000-000D-0000-FFFF-FFFF00000000}"/>
  </bookViews>
  <sheets>
    <sheet name="Final Precept" sheetId="14" state="hidden" r:id="rId1"/>
    <sheet name="Precept yr on yr" sheetId="12" state="hidden" r:id="rId2"/>
    <sheet name="Precept working 1314" sheetId="17" state="hidden" r:id="rId3"/>
    <sheet name="Bank &amp; Reserves" sheetId="16" r:id="rId4"/>
    <sheet name="Monthly R&amp;P" sheetId="4" r:id="rId5"/>
    <sheet name="Payments" sheetId="6" r:id="rId6"/>
    <sheet name="Receipts" sheetId="5" r:id="rId7"/>
    <sheet name="Payment Req." sheetId="20" r:id="rId8"/>
    <sheet name="VAT" sheetId="21" r:id="rId9"/>
    <sheet name="Precept" sheetId="22" r:id="rId10"/>
    <sheet name="Reserves" sheetId="23" r:id="rId11"/>
    <sheet name="Bank Accounts &amp; VAT" sheetId="2" state="hidden" r:id="rId12"/>
    <sheet name="Woodland Project" sheetId="18" state="hidden" r:id="rId13"/>
  </sheets>
  <definedNames>
    <definedName name="_xlnm.Print_Area" localSheetId="4">'Monthly R&amp;P'!$A$1:$N$56</definedName>
    <definedName name="_xlnm.Print_Area" localSheetId="5">Payments!$A$1:$AC$61</definedName>
    <definedName name="_xlnm.Print_Titles" localSheetId="4">'Monthly R&amp;P'!$1:$6</definedName>
    <definedName name="_xlnm.Print_Titles" localSheetId="5">Payments!$A:$E,Payments!$1:$3</definedName>
    <definedName name="_xlnm.Print_Titles" localSheetId="6">Receipts!$3:$8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0" i="6" l="1"/>
  <c r="AC13" i="6" l="1"/>
  <c r="AC12" i="6"/>
  <c r="AA13" i="6"/>
  <c r="AA10" i="6"/>
  <c r="AC10" i="6" s="1"/>
  <c r="O23" i="5" l="1"/>
  <c r="P23" i="5"/>
  <c r="Q19" i="5" l="1"/>
  <c r="Q21" i="5" l="1"/>
  <c r="Q20" i="5"/>
  <c r="D3" i="23" l="1"/>
  <c r="E3" i="23"/>
  <c r="F3" i="23"/>
  <c r="G3" i="23"/>
  <c r="H3" i="23"/>
  <c r="B19" i="22"/>
  <c r="C19" i="22"/>
  <c r="D19" i="22"/>
  <c r="E19" i="22"/>
  <c r="E24" i="22" s="1"/>
  <c r="F19" i="22"/>
  <c r="G19" i="22"/>
  <c r="B24" i="22"/>
  <c r="C24" i="22"/>
  <c r="D24" i="22"/>
  <c r="F24" i="22"/>
  <c r="G24" i="22"/>
  <c r="F15" i="21"/>
  <c r="F41" i="21"/>
  <c r="I3" i="23" l="1"/>
  <c r="F29" i="20"/>
  <c r="F19" i="20"/>
  <c r="J26" i="4" l="1"/>
  <c r="J25" i="4"/>
  <c r="J24" i="4"/>
  <c r="J23" i="4"/>
  <c r="J22" i="4"/>
  <c r="J21" i="4"/>
  <c r="Q5" i="5"/>
  <c r="L18" i="4"/>
  <c r="E18" i="4" s="1"/>
  <c r="J18" i="4"/>
  <c r="P60" i="6"/>
  <c r="C18" i="4" s="1"/>
  <c r="L17" i="4"/>
  <c r="L66" i="4"/>
  <c r="L65" i="4"/>
  <c r="J66" i="4"/>
  <c r="J65" i="4"/>
  <c r="J67" i="4" s="1"/>
  <c r="L61" i="4"/>
  <c r="E61" i="4" s="1"/>
  <c r="L60" i="4"/>
  <c r="J61" i="4"/>
  <c r="J60" i="4"/>
  <c r="J62" i="4" s="1"/>
  <c r="Q4" i="5"/>
  <c r="C66" i="4"/>
  <c r="C65" i="4"/>
  <c r="X60" i="6"/>
  <c r="C61" i="4" s="1"/>
  <c r="W60" i="6"/>
  <c r="C60" i="4" s="1"/>
  <c r="AA6" i="6"/>
  <c r="D22" i="16"/>
  <c r="N18" i="4" l="1"/>
  <c r="G18" i="4"/>
  <c r="N66" i="4"/>
  <c r="N60" i="4"/>
  <c r="N65" i="4"/>
  <c r="C62" i="4"/>
  <c r="D10" i="16" s="1"/>
  <c r="N61" i="4"/>
  <c r="C67" i="4"/>
  <c r="D9" i="16" s="1"/>
  <c r="L62" i="4"/>
  <c r="E66" i="4"/>
  <c r="G66" i="4" s="1"/>
  <c r="L67" i="4"/>
  <c r="E65" i="4"/>
  <c r="E60" i="4"/>
  <c r="E62" i="4" s="1"/>
  <c r="G61" i="4"/>
  <c r="N67" i="4" l="1"/>
  <c r="N62" i="4"/>
  <c r="E67" i="4"/>
  <c r="G67" i="4" s="1"/>
  <c r="G60" i="4"/>
  <c r="G62" i="4"/>
  <c r="G65" i="4"/>
  <c r="F14" i="16"/>
  <c r="F60" i="6" l="1"/>
  <c r="G60" i="6"/>
  <c r="V60" i="6"/>
  <c r="T60" i="6"/>
  <c r="S60" i="6"/>
  <c r="Z60" i="6"/>
  <c r="J23" i="5"/>
  <c r="K23" i="5"/>
  <c r="I23" i="5"/>
  <c r="AA58" i="6" l="1"/>
  <c r="AA57" i="6"/>
  <c r="AA56" i="6"/>
  <c r="AA55" i="6"/>
  <c r="AA54" i="6"/>
  <c r="AA53" i="6"/>
  <c r="AA52" i="6"/>
  <c r="AA51" i="6"/>
  <c r="AA50" i="6"/>
  <c r="AA49" i="6"/>
  <c r="AA48" i="6"/>
  <c r="AA47" i="6"/>
  <c r="AA46" i="6"/>
  <c r="AA45" i="6"/>
  <c r="AA44" i="6"/>
  <c r="AA43" i="6"/>
  <c r="AA42" i="6"/>
  <c r="AA41" i="6"/>
  <c r="AA40" i="6"/>
  <c r="AA39" i="6"/>
  <c r="AA38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2" i="6"/>
  <c r="AA11" i="6"/>
  <c r="AA9" i="6"/>
  <c r="AA8" i="6"/>
  <c r="C8" i="4" l="1"/>
  <c r="F23" i="5"/>
  <c r="AA59" i="6" l="1"/>
  <c r="AC44" i="6" l="1"/>
  <c r="AC45" i="6"/>
  <c r="AC46" i="6"/>
  <c r="AC47" i="6"/>
  <c r="AC48" i="6"/>
  <c r="AC49" i="6"/>
  <c r="AC50" i="6"/>
  <c r="AC51" i="6"/>
  <c r="AC52" i="6"/>
  <c r="AC53" i="6"/>
  <c r="AC22" i="6" l="1"/>
  <c r="L44" i="4" l="1"/>
  <c r="J44" i="4"/>
  <c r="I3" i="5"/>
  <c r="C44" i="4" s="1"/>
  <c r="N44" i="4" l="1"/>
  <c r="E44" i="4"/>
  <c r="G44" i="4" s="1"/>
  <c r="J52" i="4"/>
  <c r="J49" i="4"/>
  <c r="J48" i="4"/>
  <c r="J47" i="4"/>
  <c r="J46" i="4"/>
  <c r="J45" i="4"/>
  <c r="J43" i="4"/>
  <c r="J42" i="4"/>
  <c r="L52" i="4"/>
  <c r="L49" i="4"/>
  <c r="L48" i="4"/>
  <c r="L47" i="4"/>
  <c r="L46" i="4"/>
  <c r="L45" i="4"/>
  <c r="L43" i="4"/>
  <c r="L42" i="4"/>
  <c r="J37" i="4"/>
  <c r="L32" i="4"/>
  <c r="J32" i="4"/>
  <c r="L29" i="4"/>
  <c r="J29" i="4"/>
  <c r="J17" i="4"/>
  <c r="N17" i="4" s="1"/>
  <c r="J16" i="4"/>
  <c r="J15" i="4"/>
  <c r="J14" i="4"/>
  <c r="J13" i="4"/>
  <c r="J12" i="4"/>
  <c r="J11" i="4"/>
  <c r="J10" i="4"/>
  <c r="J9" i="4"/>
  <c r="L26" i="4"/>
  <c r="L25" i="4"/>
  <c r="L24" i="4"/>
  <c r="L23" i="4"/>
  <c r="L22" i="4"/>
  <c r="L21" i="4"/>
  <c r="L16" i="4"/>
  <c r="L15" i="4"/>
  <c r="L14" i="4"/>
  <c r="L13" i="4"/>
  <c r="L12" i="4"/>
  <c r="L10" i="4"/>
  <c r="L9" i="4"/>
  <c r="L8" i="4"/>
  <c r="J8" i="4"/>
  <c r="J19" i="4" l="1"/>
  <c r="AC41" i="6" l="1"/>
  <c r="AC42" i="6"/>
  <c r="AC43" i="6"/>
  <c r="AC54" i="6"/>
  <c r="AC55" i="6"/>
  <c r="AC40" i="6" l="1"/>
  <c r="AC33" i="6" l="1"/>
  <c r="AC34" i="6"/>
  <c r="AC35" i="6"/>
  <c r="AC36" i="6"/>
  <c r="AC38" i="6"/>
  <c r="AC39" i="6"/>
  <c r="AC57" i="6"/>
  <c r="AC58" i="6"/>
  <c r="AC32" i="6"/>
  <c r="AC56" i="6" l="1"/>
  <c r="AC9" i="6" l="1"/>
  <c r="AC11" i="6"/>
  <c r="AC14" i="6"/>
  <c r="AC15" i="6"/>
  <c r="AC16" i="6"/>
  <c r="AC8" i="6" l="1"/>
  <c r="E25" i="4"/>
  <c r="E16" i="4"/>
  <c r="F7" i="16"/>
  <c r="M38" i="4"/>
  <c r="E45" i="4"/>
  <c r="N45" i="4"/>
  <c r="E46" i="4"/>
  <c r="N46" i="4"/>
  <c r="N42" i="4"/>
  <c r="E42" i="4"/>
  <c r="N60" i="6"/>
  <c r="C16" i="4" s="1"/>
  <c r="N16" i="4" l="1"/>
  <c r="G16" i="4"/>
  <c r="Q60" i="6"/>
  <c r="R60" i="6"/>
  <c r="U60" i="6"/>
  <c r="C25" i="4" s="1"/>
  <c r="N25" i="4" s="1"/>
  <c r="Q61" i="6" l="1"/>
  <c r="G25" i="4"/>
  <c r="AC28" i="6"/>
  <c r="E17" i="4"/>
  <c r="AA7" i="6" l="1"/>
  <c r="N48" i="4" l="1"/>
  <c r="E48" i="4"/>
  <c r="M23" i="5"/>
  <c r="M3" i="5" s="1"/>
  <c r="C48" i="4" l="1"/>
  <c r="G48" i="4" s="1"/>
  <c r="L30" i="4"/>
  <c r="J30" i="4"/>
  <c r="N29" i="4"/>
  <c r="N30" i="4" s="1"/>
  <c r="E29" i="4"/>
  <c r="E30" i="4" s="1"/>
  <c r="H23" i="5"/>
  <c r="C45" i="4"/>
  <c r="L23" i="5"/>
  <c r="G45" i="4" l="1"/>
  <c r="H3" i="5"/>
  <c r="C43" i="4"/>
  <c r="C46" i="4"/>
  <c r="G46" i="4" s="1"/>
  <c r="C24" i="4"/>
  <c r="Q10" i="5" l="1"/>
  <c r="AC25" i="6" l="1"/>
  <c r="AC26" i="6"/>
  <c r="AC27" i="6"/>
  <c r="AC29" i="6"/>
  <c r="AC30" i="6"/>
  <c r="AC19" i="6" l="1"/>
  <c r="AC20" i="6"/>
  <c r="AC21" i="6"/>
  <c r="AC23" i="6"/>
  <c r="AC17" i="6"/>
  <c r="AC18" i="6"/>
  <c r="AC24" i="6"/>
  <c r="AC31" i="6"/>
  <c r="C9" i="4" l="1"/>
  <c r="H60" i="6"/>
  <c r="I60" i="6"/>
  <c r="C11" i="4" s="1"/>
  <c r="J60" i="6"/>
  <c r="C12" i="4" s="1"/>
  <c r="K60" i="6"/>
  <c r="C13" i="4" s="1"/>
  <c r="L60" i="6"/>
  <c r="M60" i="6"/>
  <c r="O60" i="6"/>
  <c r="C17" i="4" s="1"/>
  <c r="G17" i="4" s="1"/>
  <c r="Z61" i="6"/>
  <c r="AB60" i="6"/>
  <c r="AB61" i="6" l="1"/>
  <c r="L37" i="4" s="1"/>
  <c r="E37" i="4"/>
  <c r="F61" i="6"/>
  <c r="C10" i="4"/>
  <c r="G23" i="5"/>
  <c r="J3" i="5"/>
  <c r="C47" i="4"/>
  <c r="N23" i="5"/>
  <c r="Q23" i="5" l="1"/>
  <c r="C42" i="4"/>
  <c r="C49" i="4"/>
  <c r="C52" i="4"/>
  <c r="N3" i="5"/>
  <c r="L3" i="5"/>
  <c r="G3" i="5"/>
  <c r="F3" i="5"/>
  <c r="K3" i="5"/>
  <c r="AC59" i="6"/>
  <c r="G42" i="4" l="1"/>
  <c r="C50" i="4"/>
  <c r="C54" i="4" s="1"/>
  <c r="C9" i="16" s="1"/>
  <c r="F9" i="16" s="1"/>
  <c r="F13" i="16" l="1"/>
  <c r="C23" i="4" l="1"/>
  <c r="D15" i="18" l="1"/>
  <c r="F31" i="18"/>
  <c r="F37" i="18" s="1"/>
  <c r="H37" i="18" s="1"/>
  <c r="F24" i="18"/>
  <c r="D11" i="18"/>
  <c r="D24" i="18" l="1"/>
  <c r="H24" i="18" s="1"/>
  <c r="E49" i="4" l="1"/>
  <c r="E47" i="4"/>
  <c r="E43" i="4"/>
  <c r="Q22" i="5"/>
  <c r="E50" i="4" l="1"/>
  <c r="E52" i="4"/>
  <c r="E54" i="4" l="1"/>
  <c r="U82" i="12"/>
  <c r="Y82" i="12" s="1"/>
  <c r="U77" i="12"/>
  <c r="U78" i="12"/>
  <c r="U79" i="12"/>
  <c r="Y79" i="12" s="1"/>
  <c r="U74" i="12"/>
  <c r="U75" i="12" s="1"/>
  <c r="U71" i="12"/>
  <c r="U68" i="12"/>
  <c r="Y68" i="12" s="1"/>
  <c r="U65" i="12"/>
  <c r="Y65" i="12" s="1"/>
  <c r="U62" i="12"/>
  <c r="U63" i="12" s="1"/>
  <c r="C28" i="17"/>
  <c r="Y101" i="12"/>
  <c r="Y100" i="12"/>
  <c r="Y99" i="12"/>
  <c r="Y98" i="12"/>
  <c r="Y97" i="12"/>
  <c r="Y96" i="12"/>
  <c r="Y74" i="12"/>
  <c r="Y71" i="12"/>
  <c r="Y55" i="12"/>
  <c r="Y51" i="12"/>
  <c r="Y50" i="12"/>
  <c r="Y49" i="12"/>
  <c r="Y48" i="12"/>
  <c r="Y47" i="12"/>
  <c r="Y46" i="12"/>
  <c r="Y45" i="12"/>
  <c r="Y44" i="12"/>
  <c r="Y41" i="12"/>
  <c r="Y40" i="12"/>
  <c r="Y39" i="12"/>
  <c r="Y33" i="12"/>
  <c r="Y29" i="12"/>
  <c r="Y27" i="12"/>
  <c r="Y26" i="12"/>
  <c r="Y25" i="12"/>
  <c r="Y21" i="12"/>
  <c r="Y20" i="12"/>
  <c r="Y19" i="12"/>
  <c r="Y18" i="12"/>
  <c r="Y17" i="12"/>
  <c r="Y16" i="12"/>
  <c r="Y15" i="12"/>
  <c r="Y14" i="12"/>
  <c r="Y13" i="12"/>
  <c r="Y12" i="12"/>
  <c r="Y11" i="12"/>
  <c r="Y10" i="12"/>
  <c r="U9" i="12"/>
  <c r="Y9" i="12" s="1"/>
  <c r="U102" i="12"/>
  <c r="U72" i="12"/>
  <c r="U56" i="12"/>
  <c r="U53" i="12"/>
  <c r="U42" i="12"/>
  <c r="U28" i="12"/>
  <c r="U30" i="12" s="1"/>
  <c r="U36" i="12"/>
  <c r="U37" i="12" s="1"/>
  <c r="U32" i="12"/>
  <c r="U34" i="12" s="1"/>
  <c r="U80" i="12" l="1"/>
  <c r="U22" i="12"/>
  <c r="Y36" i="12"/>
  <c r="Y102" i="12"/>
  <c r="Y28" i="12"/>
  <c r="U58" i="12"/>
  <c r="U69" i="12"/>
  <c r="Y32" i="12"/>
  <c r="U83" i="12"/>
  <c r="Y62" i="12"/>
  <c r="Y63" i="12" s="1"/>
  <c r="U66" i="12"/>
  <c r="M11" i="12"/>
  <c r="Q11" i="12" s="1"/>
  <c r="I11" i="12"/>
  <c r="M21" i="12"/>
  <c r="Q21" i="12" s="1"/>
  <c r="M20" i="12"/>
  <c r="Q20" i="12" s="1"/>
  <c r="M19" i="12"/>
  <c r="Q19" i="12" s="1"/>
  <c r="I21" i="12"/>
  <c r="I20" i="12"/>
  <c r="I19" i="12"/>
  <c r="S51" i="12"/>
  <c r="E8" i="4"/>
  <c r="Y83" i="12"/>
  <c r="W83" i="12"/>
  <c r="O83" i="12"/>
  <c r="M83" i="12"/>
  <c r="Y80" i="12"/>
  <c r="W80" i="12"/>
  <c r="Y75" i="12"/>
  <c r="W75" i="12"/>
  <c r="S75" i="12"/>
  <c r="Y72" i="12"/>
  <c r="W72" i="12"/>
  <c r="S72" i="12"/>
  <c r="Y69" i="12"/>
  <c r="S69" i="12"/>
  <c r="M69" i="12"/>
  <c r="Y66" i="12"/>
  <c r="S66" i="12"/>
  <c r="W63" i="12"/>
  <c r="S63" i="12"/>
  <c r="Y56" i="12"/>
  <c r="W56" i="12"/>
  <c r="Y53" i="12"/>
  <c r="W53" i="12"/>
  <c r="Y22" i="12"/>
  <c r="W22" i="12"/>
  <c r="S52" i="12"/>
  <c r="S50" i="12"/>
  <c r="S29" i="12"/>
  <c r="M55" i="12"/>
  <c r="M52" i="12"/>
  <c r="M51" i="12"/>
  <c r="M50" i="12"/>
  <c r="M49" i="12"/>
  <c r="M48" i="12"/>
  <c r="M47" i="12"/>
  <c r="M46" i="12"/>
  <c r="M45" i="12"/>
  <c r="M44" i="12"/>
  <c r="M41" i="12"/>
  <c r="M40" i="12"/>
  <c r="M39" i="12"/>
  <c r="M36" i="12"/>
  <c r="M33" i="12"/>
  <c r="M32" i="12"/>
  <c r="M29" i="12"/>
  <c r="M28" i="12"/>
  <c r="M27" i="12"/>
  <c r="M26" i="12"/>
  <c r="M25" i="12"/>
  <c r="M18" i="12"/>
  <c r="M17" i="12"/>
  <c r="M16" i="12"/>
  <c r="M15" i="12"/>
  <c r="M13" i="12"/>
  <c r="M12" i="12"/>
  <c r="M10" i="12"/>
  <c r="M9" i="12"/>
  <c r="J41" i="4"/>
  <c r="E23" i="4"/>
  <c r="E6" i="2"/>
  <c r="B6" i="2"/>
  <c r="B15" i="2"/>
  <c r="E15" i="2"/>
  <c r="F21" i="16"/>
  <c r="C22" i="16"/>
  <c r="F22" i="16" s="1"/>
  <c r="F19" i="16"/>
  <c r="W66" i="12" l="1"/>
  <c r="Y58" i="12"/>
  <c r="U85" i="12"/>
  <c r="U87" i="12" s="1"/>
  <c r="S47" i="12"/>
  <c r="N23" i="4"/>
  <c r="Y90" i="12"/>
  <c r="Y85" i="12"/>
  <c r="U90" i="12"/>
  <c r="U104" i="12" s="1"/>
  <c r="U108" i="12" s="1"/>
  <c r="U109" i="12" s="1"/>
  <c r="W69" i="12"/>
  <c r="S19" i="12"/>
  <c r="K19" i="12"/>
  <c r="G23" i="4"/>
  <c r="F20" i="16"/>
  <c r="E111" i="14"/>
  <c r="E110" i="14"/>
  <c r="C113" i="14"/>
  <c r="E109" i="14"/>
  <c r="E108" i="14"/>
  <c r="E92" i="14"/>
  <c r="E91" i="14"/>
  <c r="E90" i="14"/>
  <c r="E89" i="14"/>
  <c r="E88" i="14"/>
  <c r="E79" i="14"/>
  <c r="E80" i="14" s="1"/>
  <c r="E76" i="14"/>
  <c r="E77" i="14" s="1"/>
  <c r="E75" i="14"/>
  <c r="E72" i="14"/>
  <c r="E73" i="14" s="1"/>
  <c r="E69" i="14"/>
  <c r="E70" i="14" s="1"/>
  <c r="E66" i="14"/>
  <c r="E67" i="14" s="1"/>
  <c r="E63" i="14"/>
  <c r="E64" i="14" s="1"/>
  <c r="E60" i="14"/>
  <c r="E61" i="14" s="1"/>
  <c r="E53" i="14"/>
  <c r="E54" i="14" s="1"/>
  <c r="E50" i="14"/>
  <c r="E45" i="14"/>
  <c r="E43" i="14"/>
  <c r="E42" i="14"/>
  <c r="E39" i="14"/>
  <c r="E38" i="14"/>
  <c r="E27" i="14"/>
  <c r="E26" i="14"/>
  <c r="E25" i="14"/>
  <c r="E24" i="14"/>
  <c r="E23" i="14"/>
  <c r="E10" i="14"/>
  <c r="E11" i="14"/>
  <c r="E12" i="14"/>
  <c r="E14" i="14"/>
  <c r="E15" i="14"/>
  <c r="E16" i="14"/>
  <c r="E17" i="14"/>
  <c r="E18" i="14"/>
  <c r="E9" i="14"/>
  <c r="C94" i="14"/>
  <c r="D80" i="14"/>
  <c r="D77" i="14"/>
  <c r="C76" i="14"/>
  <c r="C77" i="14" s="1"/>
  <c r="C75" i="14"/>
  <c r="D73" i="14"/>
  <c r="C72" i="14"/>
  <c r="C73" i="14" s="1"/>
  <c r="D70" i="14"/>
  <c r="C69" i="14"/>
  <c r="C70" i="14" s="1"/>
  <c r="D67" i="14"/>
  <c r="C66" i="14"/>
  <c r="C67" i="14" s="1"/>
  <c r="C63" i="14"/>
  <c r="C64" i="14" s="1"/>
  <c r="D61" i="14"/>
  <c r="C60" i="14"/>
  <c r="C61" i="14" s="1"/>
  <c r="D54" i="14"/>
  <c r="C53" i="14"/>
  <c r="C54" i="14" s="1"/>
  <c r="D51" i="14"/>
  <c r="C50" i="14"/>
  <c r="C47" i="14"/>
  <c r="C44" i="14"/>
  <c r="C43" i="14"/>
  <c r="C42" i="14"/>
  <c r="D40" i="14"/>
  <c r="C39" i="14"/>
  <c r="C38" i="14"/>
  <c r="C37" i="14"/>
  <c r="D35" i="14"/>
  <c r="C34" i="14"/>
  <c r="C35" i="14" s="1"/>
  <c r="D32" i="14"/>
  <c r="C30" i="14"/>
  <c r="C32" i="14" s="1"/>
  <c r="D28" i="14"/>
  <c r="C27" i="14"/>
  <c r="C26" i="14"/>
  <c r="C25" i="14"/>
  <c r="C24" i="14"/>
  <c r="C23" i="14"/>
  <c r="D20" i="14"/>
  <c r="C18" i="14"/>
  <c r="C17" i="14"/>
  <c r="C16" i="14"/>
  <c r="C15" i="14"/>
  <c r="C14" i="14"/>
  <c r="C12" i="14"/>
  <c r="C11" i="14"/>
  <c r="C10" i="14"/>
  <c r="C9" i="14"/>
  <c r="Y87" i="12" l="1"/>
  <c r="S11" i="12"/>
  <c r="C20" i="14"/>
  <c r="E20" i="14"/>
  <c r="E28" i="14"/>
  <c r="C40" i="14"/>
  <c r="C51" i="14"/>
  <c r="E113" i="14"/>
  <c r="E94" i="14"/>
  <c r="C28" i="14"/>
  <c r="D64" i="14"/>
  <c r="D82" i="14" s="1"/>
  <c r="I52" i="12"/>
  <c r="O34" i="12" l="1"/>
  <c r="H34" i="12"/>
  <c r="F34" i="12"/>
  <c r="E34" i="12"/>
  <c r="C34" i="12"/>
  <c r="E44" i="14"/>
  <c r="E51" i="14" s="1"/>
  <c r="Q12" i="5"/>
  <c r="Q13" i="5"/>
  <c r="Q14" i="5"/>
  <c r="Q15" i="5"/>
  <c r="Q16" i="5"/>
  <c r="Q17" i="5"/>
  <c r="Q18" i="5"/>
  <c r="B18" i="2"/>
  <c r="E18" i="2"/>
  <c r="AH9" i="6"/>
  <c r="AH11" i="6"/>
  <c r="AH12" i="6"/>
  <c r="AH14" i="6"/>
  <c r="AH15" i="6"/>
  <c r="AH16" i="6"/>
  <c r="AH59" i="6"/>
  <c r="S13" i="12"/>
  <c r="C14" i="4"/>
  <c r="C15" i="4"/>
  <c r="K28" i="12"/>
  <c r="C21" i="4"/>
  <c r="C22" i="4"/>
  <c r="C26" i="4"/>
  <c r="C37" i="4"/>
  <c r="AE60" i="6"/>
  <c r="AF60" i="6"/>
  <c r="AG60" i="6"/>
  <c r="G52" i="4"/>
  <c r="L50" i="4"/>
  <c r="L54" i="4" s="1"/>
  <c r="E9" i="4"/>
  <c r="E10" i="4"/>
  <c r="E12" i="4"/>
  <c r="E13" i="4"/>
  <c r="E14" i="4"/>
  <c r="E15" i="4"/>
  <c r="E21" i="4"/>
  <c r="E22" i="4"/>
  <c r="E24" i="4"/>
  <c r="E26" i="4"/>
  <c r="L27" i="4"/>
  <c r="E32" i="4"/>
  <c r="L33" i="4"/>
  <c r="I9" i="12"/>
  <c r="Q9" i="12"/>
  <c r="I10" i="12"/>
  <c r="Q10" i="12"/>
  <c r="I12" i="12"/>
  <c r="Q12" i="12"/>
  <c r="I13" i="12"/>
  <c r="Q13" i="12"/>
  <c r="I15" i="12"/>
  <c r="Q15" i="12"/>
  <c r="I16" i="12"/>
  <c r="Q16" i="12"/>
  <c r="I17" i="12"/>
  <c r="Q17" i="12"/>
  <c r="I18" i="12"/>
  <c r="Q18" i="12"/>
  <c r="C22" i="12"/>
  <c r="E22" i="12"/>
  <c r="F22" i="12"/>
  <c r="H22" i="12"/>
  <c r="L22" i="12"/>
  <c r="M22" i="12"/>
  <c r="O22" i="12"/>
  <c r="I25" i="12"/>
  <c r="Q25" i="12"/>
  <c r="I26" i="12"/>
  <c r="Q26" i="12"/>
  <c r="I27" i="12"/>
  <c r="Q27" i="12"/>
  <c r="I28" i="12"/>
  <c r="Q28" i="12"/>
  <c r="I29" i="12"/>
  <c r="K29" i="12"/>
  <c r="Q29" i="12"/>
  <c r="C30" i="12"/>
  <c r="E30" i="12"/>
  <c r="F30" i="12"/>
  <c r="H30" i="12"/>
  <c r="L30" i="12"/>
  <c r="M30" i="12"/>
  <c r="O30" i="12"/>
  <c r="I32" i="12"/>
  <c r="I34" i="12" s="1"/>
  <c r="L34" i="12"/>
  <c r="I36" i="12"/>
  <c r="I37" i="12" s="1"/>
  <c r="C37" i="12"/>
  <c r="E37" i="12"/>
  <c r="F37" i="12"/>
  <c r="H37" i="12"/>
  <c r="L37" i="12"/>
  <c r="O37" i="12"/>
  <c r="I39" i="12"/>
  <c r="E37" i="14"/>
  <c r="E40" i="14" s="1"/>
  <c r="I40" i="12"/>
  <c r="Q40" i="12"/>
  <c r="I41" i="12"/>
  <c r="Q41" i="12"/>
  <c r="C42" i="12"/>
  <c r="E42" i="12"/>
  <c r="F42" i="12"/>
  <c r="H42" i="12"/>
  <c r="L42" i="12"/>
  <c r="O42" i="12"/>
  <c r="I44" i="12"/>
  <c r="Q44" i="12"/>
  <c r="I45" i="12"/>
  <c r="Q45" i="12"/>
  <c r="I46" i="12"/>
  <c r="Q46" i="12"/>
  <c r="I49" i="12"/>
  <c r="Q52" i="12"/>
  <c r="C53" i="12"/>
  <c r="E53" i="12"/>
  <c r="F53" i="12"/>
  <c r="H53" i="12"/>
  <c r="L53" i="12"/>
  <c r="M53" i="12"/>
  <c r="O53" i="12"/>
  <c r="I55" i="12"/>
  <c r="I56" i="12" s="1"/>
  <c r="Q55" i="12"/>
  <c r="Q56" i="12" s="1"/>
  <c r="C56" i="12"/>
  <c r="E56" i="12"/>
  <c r="F56" i="12"/>
  <c r="H56" i="12"/>
  <c r="L56" i="12"/>
  <c r="M56" i="12"/>
  <c r="O56" i="12"/>
  <c r="I62" i="12"/>
  <c r="I63" i="12" s="1"/>
  <c r="Q62" i="12"/>
  <c r="Q63" i="12" s="1"/>
  <c r="C63" i="12"/>
  <c r="E63" i="12"/>
  <c r="F63" i="12"/>
  <c r="H63" i="12"/>
  <c r="L63" i="12"/>
  <c r="M63" i="12"/>
  <c r="O63" i="12"/>
  <c r="I65" i="12"/>
  <c r="I66" i="12" s="1"/>
  <c r="Q65" i="12"/>
  <c r="Q66" i="12" s="1"/>
  <c r="C66" i="12"/>
  <c r="E66" i="12"/>
  <c r="F66" i="12"/>
  <c r="H66" i="12"/>
  <c r="M66" i="12"/>
  <c r="I68" i="12"/>
  <c r="I69" i="12" s="1"/>
  <c r="Q68" i="12"/>
  <c r="Q69" i="12" s="1"/>
  <c r="C69" i="12"/>
  <c r="E69" i="12"/>
  <c r="F69" i="12"/>
  <c r="H69" i="12"/>
  <c r="L69" i="12"/>
  <c r="I71" i="12"/>
  <c r="I72" i="12" s="1"/>
  <c r="Q71" i="12"/>
  <c r="Q72" i="12" s="1"/>
  <c r="C72" i="12"/>
  <c r="E72" i="12"/>
  <c r="F72" i="12"/>
  <c r="H72" i="12"/>
  <c r="L72" i="12"/>
  <c r="M72" i="12"/>
  <c r="O72" i="12"/>
  <c r="I74" i="12"/>
  <c r="I75" i="12" s="1"/>
  <c r="Q74" i="12"/>
  <c r="C75" i="12"/>
  <c r="E75" i="12"/>
  <c r="F75" i="12"/>
  <c r="H75" i="12"/>
  <c r="L75" i="12"/>
  <c r="M75" i="12"/>
  <c r="O75" i="12"/>
  <c r="Q75" i="12"/>
  <c r="I77" i="12"/>
  <c r="Q77" i="12"/>
  <c r="I79" i="12"/>
  <c r="I80" i="12" s="1"/>
  <c r="Q79" i="12"/>
  <c r="C80" i="12"/>
  <c r="E80" i="12"/>
  <c r="F80" i="12"/>
  <c r="H80" i="12"/>
  <c r="L80" i="12"/>
  <c r="M80" i="12"/>
  <c r="O80" i="12"/>
  <c r="Q80" i="12"/>
  <c r="Q82" i="12"/>
  <c r="Q83" i="12" s="1"/>
  <c r="C83" i="12"/>
  <c r="E83" i="12"/>
  <c r="F83" i="12"/>
  <c r="H83" i="12"/>
  <c r="L83" i="12"/>
  <c r="C102" i="12"/>
  <c r="F102" i="12"/>
  <c r="I102" i="12"/>
  <c r="M102" i="12"/>
  <c r="C19" i="4" l="1"/>
  <c r="C27" i="4"/>
  <c r="Q3" i="5"/>
  <c r="E90" i="12"/>
  <c r="Q53" i="12"/>
  <c r="B16" i="2"/>
  <c r="B17" i="2" s="1"/>
  <c r="B19" i="2" s="1"/>
  <c r="Q22" i="12"/>
  <c r="H90" i="12"/>
  <c r="O66" i="12"/>
  <c r="O69" i="12" s="1"/>
  <c r="O90" i="12" s="1"/>
  <c r="C32" i="4"/>
  <c r="G32" i="4" s="1"/>
  <c r="S9" i="12"/>
  <c r="AH8" i="6"/>
  <c r="C79" i="14"/>
  <c r="C80" i="14" s="1"/>
  <c r="C82" i="14" s="1"/>
  <c r="C96" i="14" s="1"/>
  <c r="C115" i="14" s="1"/>
  <c r="S36" i="12"/>
  <c r="S37" i="12" s="1"/>
  <c r="S32" i="12"/>
  <c r="D22" i="17"/>
  <c r="S79" i="12"/>
  <c r="S80" i="12" s="1"/>
  <c r="S40" i="12"/>
  <c r="N12" i="4"/>
  <c r="D21" i="17"/>
  <c r="K26" i="12"/>
  <c r="S12" i="12"/>
  <c r="S55" i="12"/>
  <c r="S56" i="12" s="1"/>
  <c r="S18" i="12"/>
  <c r="S17" i="12"/>
  <c r="N32" i="4"/>
  <c r="N33" i="4" s="1"/>
  <c r="N22" i="4"/>
  <c r="S46" i="12"/>
  <c r="S41" i="12"/>
  <c r="S28" i="12"/>
  <c r="D6" i="17"/>
  <c r="D18" i="17"/>
  <c r="D15" i="17"/>
  <c r="D12" i="17"/>
  <c r="D8" i="17"/>
  <c r="S10" i="12"/>
  <c r="F90" i="12"/>
  <c r="F104" i="12" s="1"/>
  <c r="C90" i="12"/>
  <c r="C104" i="12" s="1"/>
  <c r="I30" i="12"/>
  <c r="K68" i="12"/>
  <c r="K69" i="12" s="1"/>
  <c r="L66" i="12"/>
  <c r="L90" i="12" s="1"/>
  <c r="N24" i="4"/>
  <c r="S48" i="12"/>
  <c r="G37" i="4"/>
  <c r="Q30" i="12"/>
  <c r="I82" i="12"/>
  <c r="I83" i="12" s="1"/>
  <c r="K52" i="12"/>
  <c r="K41" i="12"/>
  <c r="I42" i="12"/>
  <c r="G24" i="4"/>
  <c r="I53" i="12"/>
  <c r="K46" i="12"/>
  <c r="M42" i="12"/>
  <c r="Q39" i="12"/>
  <c r="Q42" i="12" s="1"/>
  <c r="K16" i="12"/>
  <c r="G14" i="4"/>
  <c r="K74" i="12"/>
  <c r="K75" i="12" s="1"/>
  <c r="I22" i="12"/>
  <c r="G10" i="4"/>
  <c r="G15" i="4"/>
  <c r="N21" i="4"/>
  <c r="G21" i="4"/>
  <c r="G13" i="4"/>
  <c r="G26" i="4"/>
  <c r="G22" i="4"/>
  <c r="K62" i="12"/>
  <c r="K63" i="12" s="1"/>
  <c r="K10" i="12"/>
  <c r="G12" i="4"/>
  <c r="G9" i="4"/>
  <c r="E33" i="4"/>
  <c r="E27" i="4"/>
  <c r="N52" i="4"/>
  <c r="M85" i="12"/>
  <c r="E16" i="2"/>
  <c r="E17" i="2" s="1"/>
  <c r="E19" i="2" s="1"/>
  <c r="F58" i="12"/>
  <c r="C58" i="12"/>
  <c r="E23" i="2"/>
  <c r="G8" i="4" l="1"/>
  <c r="N8" i="4"/>
  <c r="G49" i="4"/>
  <c r="N13" i="4"/>
  <c r="S16" i="12"/>
  <c r="K14" i="12"/>
  <c r="AH60" i="6"/>
  <c r="N49" i="4"/>
  <c r="C33" i="4"/>
  <c r="S14" i="12"/>
  <c r="D23" i="17"/>
  <c r="G33" i="4"/>
  <c r="N37" i="4"/>
  <c r="S49" i="12"/>
  <c r="K27" i="12"/>
  <c r="K18" i="12"/>
  <c r="K12" i="12"/>
  <c r="K55" i="12"/>
  <c r="K56" i="12" s="1"/>
  <c r="K36" i="12"/>
  <c r="K37" i="12" s="1"/>
  <c r="K49" i="12"/>
  <c r="K15" i="12"/>
  <c r="K77" i="12"/>
  <c r="S33" i="12"/>
  <c r="S34" i="12" s="1"/>
  <c r="K33" i="12"/>
  <c r="E31" i="14" s="1"/>
  <c r="N10" i="4"/>
  <c r="K79" i="12"/>
  <c r="K80" i="12" s="1"/>
  <c r="K40" i="12"/>
  <c r="N26" i="4"/>
  <c r="N15" i="4"/>
  <c r="J33" i="4"/>
  <c r="S15" i="12"/>
  <c r="G43" i="4"/>
  <c r="K39" i="12"/>
  <c r="S26" i="12"/>
  <c r="K25" i="12"/>
  <c r="S39" i="12"/>
  <c r="S42" i="12" s="1"/>
  <c r="S25" i="12"/>
  <c r="S27" i="12"/>
  <c r="N47" i="4"/>
  <c r="K17" i="12"/>
  <c r="N14" i="4"/>
  <c r="D26" i="17"/>
  <c r="D28" i="17" s="1"/>
  <c r="K71" i="12"/>
  <c r="K72" i="12" s="1"/>
  <c r="K65" i="12"/>
  <c r="K66" i="12" s="1"/>
  <c r="K82" i="12"/>
  <c r="K83" i="12" s="1"/>
  <c r="G47" i="4"/>
  <c r="N9" i="4"/>
  <c r="S21" i="12"/>
  <c r="K21" i="12"/>
  <c r="K20" i="12"/>
  <c r="S20" i="12"/>
  <c r="K9" i="12"/>
  <c r="K45" i="12"/>
  <c r="S45" i="12"/>
  <c r="I58" i="12"/>
  <c r="I90" i="12"/>
  <c r="I104" i="12" s="1"/>
  <c r="K32" i="12"/>
  <c r="S99" i="12"/>
  <c r="S44" i="12"/>
  <c r="K13" i="12"/>
  <c r="E26" i="2"/>
  <c r="E27" i="2"/>
  <c r="G50" i="4" l="1"/>
  <c r="G54" i="4"/>
  <c r="G27" i="4"/>
  <c r="E9" i="2"/>
  <c r="K30" i="12"/>
  <c r="S22" i="12"/>
  <c r="S30" i="12"/>
  <c r="S98" i="12"/>
  <c r="S102" i="12" s="1"/>
  <c r="K42" i="12"/>
  <c r="S82" i="12"/>
  <c r="S83" i="12" s="1"/>
  <c r="S85" i="12" s="1"/>
  <c r="K22" i="12"/>
  <c r="S53" i="12"/>
  <c r="E34" i="14"/>
  <c r="E35" i="14" s="1"/>
  <c r="M37" i="12"/>
  <c r="Q36" i="12"/>
  <c r="Q37" i="12" s="1"/>
  <c r="K34" i="12"/>
  <c r="N43" i="4"/>
  <c r="J50" i="4"/>
  <c r="J54" i="4" s="1"/>
  <c r="N27" i="4"/>
  <c r="K44" i="12"/>
  <c r="K53" i="12" s="1"/>
  <c r="J27" i="4"/>
  <c r="J35" i="4" s="1"/>
  <c r="J38" i="4" s="1"/>
  <c r="J56" i="4" l="1"/>
  <c r="B7" i="2"/>
  <c r="B8" i="2" s="1"/>
  <c r="N50" i="4"/>
  <c r="N54" i="4" s="1"/>
  <c r="S90" i="12"/>
  <c r="K90" i="12"/>
  <c r="S58" i="12"/>
  <c r="S87" i="12" s="1"/>
  <c r="Q32" i="12"/>
  <c r="Q34" i="12" s="1"/>
  <c r="Q90" i="12" s="1"/>
  <c r="M34" i="12"/>
  <c r="E30" i="14"/>
  <c r="E32" i="14" s="1"/>
  <c r="M58" i="12" l="1"/>
  <c r="M87" i="12" s="1"/>
  <c r="M90" i="12"/>
  <c r="M104" i="12" s="1"/>
  <c r="S104" i="12" s="1"/>
  <c r="S108" i="12" s="1"/>
  <c r="S109" i="12" s="1"/>
  <c r="R59" i="12"/>
  <c r="E82" i="14"/>
  <c r="E56" i="14"/>
  <c r="O104" i="12" l="1"/>
  <c r="Q104" i="12" s="1"/>
  <c r="W104" i="12"/>
  <c r="Y104" i="12" s="1"/>
  <c r="E96" i="14"/>
  <c r="E98" i="14" s="1"/>
  <c r="E99" i="14" s="1"/>
  <c r="E115" i="14"/>
  <c r="E117" i="14" s="1"/>
  <c r="E118" i="14" s="1"/>
  <c r="E8" i="2"/>
  <c r="E11" i="2" s="1"/>
  <c r="E25" i="2" s="1"/>
  <c r="AA37" i="6"/>
  <c r="AA60" i="6" s="1"/>
  <c r="AA61" i="6" s="1"/>
  <c r="AC61" i="6" s="1"/>
  <c r="B9" i="2" s="1"/>
  <c r="Y60" i="6"/>
  <c r="Y61" i="6" s="1"/>
  <c r="AC37" i="6" l="1"/>
  <c r="C29" i="4"/>
  <c r="C30" i="4" s="1"/>
  <c r="C35" i="4" s="1"/>
  <c r="C38" i="4" s="1"/>
  <c r="C56" i="4" s="1"/>
  <c r="B10" i="2"/>
  <c r="E7" i="2" s="1"/>
  <c r="G29" i="4" l="1"/>
  <c r="G30" i="4" s="1"/>
  <c r="C10" i="16"/>
  <c r="C11" i="16" s="1"/>
  <c r="B11" i="2"/>
  <c r="E24" i="2" s="1"/>
  <c r="E29" i="2" s="1"/>
  <c r="E33" i="2" s="1"/>
  <c r="D11" i="16"/>
  <c r="D16" i="16" s="1"/>
  <c r="D24" i="16" s="1"/>
  <c r="C16" i="16" l="1"/>
  <c r="F10" i="16"/>
  <c r="L11" i="4"/>
  <c r="I14" i="12" s="1"/>
  <c r="F11" i="16" l="1"/>
  <c r="F16" i="16" s="1"/>
  <c r="F24" i="16" s="1"/>
  <c r="N11" i="4"/>
  <c r="N19" i="4" s="1"/>
  <c r="N35" i="4" s="1"/>
  <c r="N38" i="4" s="1"/>
  <c r="N56" i="4" s="1"/>
  <c r="E11" i="4"/>
  <c r="C13" i="14"/>
  <c r="C24" i="16"/>
  <c r="M14" i="12"/>
  <c r="L19" i="4"/>
  <c r="L35" i="4" s="1"/>
  <c r="L38" i="4" s="1"/>
  <c r="L56" i="4" s="1"/>
  <c r="G11" i="4" l="1"/>
  <c r="G19" i="4" s="1"/>
  <c r="G35" i="4" s="1"/>
  <c r="G38" i="4" s="1"/>
  <c r="E19" i="4"/>
  <c r="E35" i="4" s="1"/>
  <c r="E38" i="4" s="1"/>
  <c r="E56" i="4" s="1"/>
  <c r="G56" i="4" s="1"/>
  <c r="Q14" i="12"/>
  <c r="E13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Reid</author>
  </authors>
  <commentList>
    <comment ref="C1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350 or 200 budgeted?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5 bins * 2 fills at £75 per fill</t>
        </r>
      </text>
    </comment>
    <comment ref="C5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1000 or 500 in final version ?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Increase from 500 for playingfield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6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Source Doc = 
Precept 2010 - 11 - Final Version - CH 28.10.11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5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Source Doc = 
Precept 2010 - 11 - Final Version - CH 28.10.11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Reid</author>
  </authors>
  <commentList>
    <comment ref="H1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Mobile</t>
        </r>
      </text>
    </comment>
    <comment ref="I1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350 or 200 budgeted?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52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1000 or 500 in final version ?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 xml:space="preserve">Source Doc = </t>
        </r>
        <r>
          <rPr>
            <sz val="8"/>
            <color indexed="81"/>
            <rFont val="Tahoma"/>
            <family val="2"/>
          </rPr>
          <t xml:space="preserve">
Precept 2010 - 11 - Final Version - CH 28.10.11</t>
        </r>
      </text>
    </comment>
    <comment ref="F10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Source Doc = 
Precept 2010 - 11 - Final Version - CH 28.10.11</t>
        </r>
      </text>
    </comment>
    <comment ref="I10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Source Doc = 
Precept 2010 - 11 - Final Version - CH 28.10.11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<sst xmlns="http://schemas.openxmlformats.org/spreadsheetml/2006/main" count="884" uniqueCount="484">
  <si>
    <t>Audit fees</t>
  </si>
  <si>
    <t>Room hire</t>
  </si>
  <si>
    <t>Total</t>
  </si>
  <si>
    <t>Burial Ground</t>
  </si>
  <si>
    <t>Maintenance</t>
  </si>
  <si>
    <t>Rates inc. water</t>
  </si>
  <si>
    <t>Refuse removal</t>
  </si>
  <si>
    <t>Association of Burial Authorities subscription</t>
  </si>
  <si>
    <t xml:space="preserve"> </t>
  </si>
  <si>
    <t>Contingency</t>
  </si>
  <si>
    <t>Insurance</t>
  </si>
  <si>
    <t>Parish Paths</t>
  </si>
  <si>
    <t>Subscription DALC + PPP Forum</t>
  </si>
  <si>
    <t>Training</t>
  </si>
  <si>
    <t>Grass cut</t>
  </si>
  <si>
    <t>BASLOW AND BUBNELL PARISH COUNCIL</t>
  </si>
  <si>
    <t>Bench - maintenance</t>
  </si>
  <si>
    <t>Amenity Area</t>
  </si>
  <si>
    <t>Old Ford</t>
  </si>
  <si>
    <t xml:space="preserve">Grass cutting </t>
  </si>
  <si>
    <t xml:space="preserve">Playground  </t>
  </si>
  <si>
    <t xml:space="preserve">New Playground project </t>
  </si>
  <si>
    <t>Misc</t>
  </si>
  <si>
    <t>S137 Grants</t>
  </si>
  <si>
    <t xml:space="preserve">Village clock maintenance </t>
  </si>
  <si>
    <t xml:space="preserve">Handy person project </t>
  </si>
  <si>
    <t>Safety Inspection</t>
  </si>
  <si>
    <t>Budget £</t>
  </si>
  <si>
    <t>Precept</t>
  </si>
  <si>
    <t>Date</t>
  </si>
  <si>
    <t>Received from</t>
  </si>
  <si>
    <t>Interest</t>
  </si>
  <si>
    <t>VAT</t>
  </si>
  <si>
    <t>TOTAL</t>
  </si>
  <si>
    <t>DATE</t>
  </si>
  <si>
    <t>Dog Bins</t>
  </si>
  <si>
    <t>Current</t>
  </si>
  <si>
    <t>PAYMENTS</t>
  </si>
  <si>
    <t>RECEIPTS</t>
  </si>
  <si>
    <t>Total Payments</t>
  </si>
  <si>
    <t>Bank Interest</t>
  </si>
  <si>
    <t>Actual £</t>
  </si>
  <si>
    <t>To Date</t>
  </si>
  <si>
    <t>For Year</t>
  </si>
  <si>
    <t>Totals</t>
  </si>
  <si>
    <t>£</t>
  </si>
  <si>
    <t>Add Receipts To Date</t>
  </si>
  <si>
    <t>Less Payments To Date</t>
  </si>
  <si>
    <t>Balance</t>
  </si>
  <si>
    <t>Net VAT Receivable</t>
  </si>
  <si>
    <t xml:space="preserve">Transfer </t>
  </si>
  <si>
    <t>to Reserve</t>
  </si>
  <si>
    <t>Account</t>
  </si>
  <si>
    <t>to Deposit</t>
  </si>
  <si>
    <t>Add Interest &amp; Transfers into Deposit Acc</t>
  </si>
  <si>
    <t>Less Transfers out of Deposit Acc</t>
  </si>
  <si>
    <t>RBS - Business Current Account.</t>
  </si>
  <si>
    <t>RBS - Business Instant Reserve Account.</t>
  </si>
  <si>
    <t>HSBC - High Interest Deposit Bond</t>
  </si>
  <si>
    <t>HSBC - Community Account</t>
  </si>
  <si>
    <t>Bank Accounts &amp; VAT</t>
  </si>
  <si>
    <t>to Community</t>
  </si>
  <si>
    <t>RBS - Business Current Account</t>
  </si>
  <si>
    <t>RBS - Business Instant Access Reserve Account</t>
  </si>
  <si>
    <t>Printing</t>
  </si>
  <si>
    <t>Adverts</t>
  </si>
  <si>
    <t>Add Interest &amp; Transfers in</t>
  </si>
  <si>
    <t>CCTV Project</t>
  </si>
  <si>
    <t>Closing Balance</t>
  </si>
  <si>
    <t>Actual</t>
  </si>
  <si>
    <t>Grass Cutting</t>
  </si>
  <si>
    <t>WP - New Playgound</t>
  </si>
  <si>
    <t xml:space="preserve">WP - Website </t>
  </si>
  <si>
    <t>WP - CCTV</t>
  </si>
  <si>
    <t>WP - Emergency Planning</t>
  </si>
  <si>
    <t>WP - Traffic &amp; Road Safety</t>
  </si>
  <si>
    <t>Equipment</t>
  </si>
  <si>
    <t>WP - Monuments</t>
  </si>
  <si>
    <t>WORKING PARTIES</t>
  </si>
  <si>
    <t>Clerk's expenses</t>
  </si>
  <si>
    <t xml:space="preserve">Clerk’s salary </t>
  </si>
  <si>
    <t xml:space="preserve">Administration </t>
  </si>
  <si>
    <t>Development</t>
  </si>
  <si>
    <t>Election Costs May 2011 (DDDC figure)</t>
  </si>
  <si>
    <t xml:space="preserve">Budget £ </t>
  </si>
  <si>
    <t>Month</t>
  </si>
  <si>
    <t>Difference</t>
  </si>
  <si>
    <t xml:space="preserve">Full Year Projection </t>
  </si>
  <si>
    <t>2009/2010</t>
  </si>
  <si>
    <t>Estimate</t>
  </si>
  <si>
    <t>2010/2011</t>
  </si>
  <si>
    <t>2011/2012</t>
  </si>
  <si>
    <t>2012/2013</t>
  </si>
  <si>
    <t>Less est DDDC reimbursements April 2010 - subject to max</t>
  </si>
  <si>
    <t xml:space="preserve">Less RBS - Business Reserve Account - interest </t>
  </si>
  <si>
    <t xml:space="preserve">Less HSBC - High Interest Deposit Account - interest </t>
  </si>
  <si>
    <t>WP - Green Baslow</t>
  </si>
  <si>
    <t xml:space="preserve">Information </t>
  </si>
  <si>
    <t xml:space="preserve">Councillor's expenses </t>
  </si>
  <si>
    <t>Ladywall Well - renovation</t>
  </si>
  <si>
    <t>Old Ford - Environmental Improvement</t>
  </si>
  <si>
    <t>Budget</t>
  </si>
  <si>
    <t>From Reserves</t>
  </si>
  <si>
    <t>Website Maintenance</t>
  </si>
  <si>
    <t xml:space="preserve">General </t>
  </si>
  <si>
    <t>2012 / 13</t>
  </si>
  <si>
    <t xml:space="preserve">ADMINISTRATION </t>
  </si>
  <si>
    <t xml:space="preserve">TOTAL </t>
  </si>
  <si>
    <t>By Category</t>
  </si>
  <si>
    <t>By Item</t>
  </si>
  <si>
    <t>Less est DCC Footpath Grant</t>
  </si>
  <si>
    <t xml:space="preserve">Source doc 650 higher </t>
  </si>
  <si>
    <t>S137 grants (incl Village Hall, Xmas lights, Village Party....)</t>
  </si>
  <si>
    <t>Need to verify final 2011/12 precept figures</t>
  </si>
  <si>
    <t>Grit Bins - 5 bins / 2 fills each</t>
  </si>
  <si>
    <t>PRECEPT - FUNDING REQUIREMENTS</t>
  </si>
  <si>
    <t>EXTIMATED REVENUE FROM NON PRECEPT ITEMS</t>
  </si>
  <si>
    <t>DAY TO DAY EXPENDITURE</t>
  </si>
  <si>
    <t>Less est Burrial Ground</t>
  </si>
  <si>
    <t>Other maintenance</t>
  </si>
  <si>
    <t>Leave at £10 each. Note: one return trip for training / meetings would currently cost Ashbourne (£20), Matlock (£12)</t>
  </si>
  <si>
    <t xml:space="preserve">Adverts tend to be for Parish Clerk replacements. Non planned for 1012/13 </t>
  </si>
  <si>
    <t>Printing expected for i.e. Public consultations, flyers - £100 / time (Playground, Speeding)</t>
  </si>
  <si>
    <t>In the past this covered benches which are now under MISC. We do however need to provide for the laylandii removal. Quotes £700 - £1100 without stumping / route treatment</t>
  </si>
  <si>
    <t>Clerk estimates at approx £60 pcm plus small amount for 'extras'. Does not mean this has to be spent &amp; we are implementing an expenses form. Note - current fuel expense / mile is 61p (DALC recommended) vs 45p / mile HMRC recomended. Need to review why.</t>
  </si>
  <si>
    <t>Clerk confirmed - Fixed rate paid in March</t>
  </si>
  <si>
    <t>Clerk confirmed - agreed same audit fee for 12/13</t>
  </si>
  <si>
    <t xml:space="preserve">Clerk confirmed - DALC subscription = £300 paid in March. PeakPark Parishes Subscription £32. </t>
  </si>
  <si>
    <t>Clerk confirmed - Contract 42.5 hrs / mth but in the past there has been some overtime. Current rate £9.94/hr. 2012/13 rate £10.20 (42.5 hrs / mth * 12 mths * 10.20 = £5,202</t>
  </si>
  <si>
    <t>Clerk confirmed - grass cutting takes place April- Sept only. Quote obtained at start of year and paid in October</t>
  </si>
  <si>
    <t xml:space="preserve">Clerk confirmed </t>
  </si>
  <si>
    <t>Clerk confirmed - ROSPA fee paid once / year (end of June 2011)</t>
  </si>
  <si>
    <t>Clerk confirmed - he has a fee list which he invoices the undertakers. £194 no exclusive right of burrial, £388 exclusive right of burrials etc</t>
  </si>
  <si>
    <t xml:space="preserve">What is it? Do we have to reapply &amp; if so when? Will we get it next yr? If so how much can we expect? Rights of way maintenance - Charles invoices DCC. Apply for it annually. </t>
  </si>
  <si>
    <t>Less Donations</t>
  </si>
  <si>
    <t>Clerk confirmed - Room Hire, Methodist Church = 10 meetings @ £15 each (£150 paid in arrears every Sept). Plus £50 for adhoc room hire for other meetings, consultations</t>
  </si>
  <si>
    <t>Agreed that for the first yr of operating a new web site running costs are likely to be approx £500. There after it should reduce to about £350 pa</t>
  </si>
  <si>
    <t>2011/12 cost only - Tree removal. Based on reports from tree surgeon more work likely on trees in amenity area</t>
  </si>
  <si>
    <t xml:space="preserve">Clerk confirmed - ad hoc repair, sanding, varnishing. </t>
  </si>
  <si>
    <r>
      <t xml:space="preserve">Clerk confirmed - Bench maintenance only required on alternate years so should not be needed in 2012/13. </t>
    </r>
    <r>
      <rPr>
        <sz val="10"/>
        <color rgb="FF0000CC"/>
        <rFont val="Arial"/>
        <family val="2"/>
      </rPr>
      <t>Suggest asking councillor(s) to check all benches to see whether repairs likely before April 2013.</t>
    </r>
    <r>
      <rPr>
        <sz val="10"/>
        <rFont val="Arial"/>
        <family val="2"/>
      </rPr>
      <t xml:space="preserve"> Decided to provide 50% of the estimated cost of bi-annual maintenance in 2012/13 and same again in 2013/14. Need to ensure </t>
    </r>
  </si>
  <si>
    <r>
      <t xml:space="preserve">DCC - Grit bin filling = £75/bin. Precept calculation based on 5 bins filled twice a year. Considered cost and feasibility of buy bags of grit from DCC in Buxton. Collected prices being - Full Pallet (40 x 25kg) of brown Rock Salt at £2.00/bag - i.e. £80 for 1,000kg. If each bin holds 1/2 ton (500kg) we would need to buy 6 pallets (£480 + cost of fetching from Buxton &amp; filling bins. </t>
    </r>
    <r>
      <rPr>
        <sz val="10"/>
        <color rgb="FF0000CC"/>
        <rFont val="Arial"/>
        <family val="2"/>
      </rPr>
      <t>May also need to provide for grit store for salting roads once contractor has ploughed them (Eaton Hill, School Lane, Over Lane, Bubnell Lane to Old Bridge)</t>
    </r>
  </si>
  <si>
    <r>
      <t xml:space="preserve">Questions &amp; Answers for </t>
    </r>
    <r>
      <rPr>
        <b/>
        <sz val="14"/>
        <color rgb="FFFF0000"/>
        <rFont val="Calibri"/>
        <family val="2"/>
        <scheme val="minor"/>
      </rPr>
      <t>Clerk</t>
    </r>
    <r>
      <rPr>
        <sz val="14"/>
        <rFont val="Calibri"/>
        <family val="2"/>
        <scheme val="minor"/>
      </rPr>
      <t xml:space="preserve"> / </t>
    </r>
    <r>
      <rPr>
        <sz val="14"/>
        <color rgb="FF0000CC"/>
        <rFont val="Calibri"/>
        <family val="2"/>
        <scheme val="minor"/>
      </rPr>
      <t>Councillors</t>
    </r>
  </si>
  <si>
    <r>
      <t xml:space="preserve">Clerk confirmed - Insurance is £745.57 fixed for three years. </t>
    </r>
    <r>
      <rPr>
        <b/>
        <sz val="10"/>
        <color rgb="FFFF0000"/>
        <rFont val="Arial"/>
        <family val="2"/>
      </rPr>
      <t>Ask Clerk to check this covers using volunteers for i.e. Snow clearence etc. as may need to increase slightly</t>
    </r>
  </si>
  <si>
    <t>Assume this is this sufficient based on prior yr requests.  We can give up £6.15 (?) per person on the electoral register. This yr = Village party £150, Lights switch on £200, Wreath £30</t>
  </si>
  <si>
    <r>
      <t xml:space="preserve">Bank interest estimate v low due to current interest rates. </t>
    </r>
    <r>
      <rPr>
        <sz val="10"/>
        <color rgb="FFFF0000"/>
        <rFont val="Arial"/>
        <family val="2"/>
      </rPr>
      <t>A</t>
    </r>
    <r>
      <rPr>
        <b/>
        <sz val="10"/>
        <color rgb="FFFF0000"/>
        <rFont val="Arial"/>
        <family val="2"/>
      </rPr>
      <t>sk Clerk to look into whether there any way the savings accounts can generate more?</t>
    </r>
  </si>
  <si>
    <t>We have tried to be as accurate as possible with the figures this yr so we need to have a contingency of between £500 and £1000 for any exceptional costs which we are unable to predict in advance i.e. Grit for tertiary roads not provided for etc.</t>
  </si>
  <si>
    <r>
      <t xml:space="preserve">Clerk confirms this is not an S137 grant. </t>
    </r>
    <r>
      <rPr>
        <b/>
        <sz val="10"/>
        <color rgb="FFFF0000"/>
        <rFont val="Arial"/>
        <family val="2"/>
      </rPr>
      <t>Suggest asking clerk to provide 1 page paper defining what an S137 grant is, when it can be awarded, funding limits etc.</t>
    </r>
  </si>
  <si>
    <t>Grit - store for paths / roads (2 pallets at £80/ pallet + delivery cost)</t>
  </si>
  <si>
    <t>Buy 2 extra pallets</t>
  </si>
  <si>
    <t>TOTAL DAY TO DAY EXPENDITURE</t>
  </si>
  <si>
    <t>Reduction in Precept for 2012/13</t>
  </si>
  <si>
    <t>% reduction</t>
  </si>
  <si>
    <t>If we do NOT receive the DDDC Reimbursement</t>
  </si>
  <si>
    <t>Summary.</t>
  </si>
  <si>
    <t xml:space="preserve">If we do not receive the DDDC reimbursement, then a £150 - 0.98% - reduction in the precept </t>
  </si>
  <si>
    <t xml:space="preserve">If we do receive the DDDC reimbursement, then a £1,149 - 7.5% - reduction in the precept </t>
  </si>
  <si>
    <t>Extra £300 provision for sports field</t>
  </si>
  <si>
    <t>Buy 2 extra pallets at £2 / bag + delivery</t>
  </si>
  <si>
    <t>Current Bank Balances.</t>
  </si>
  <si>
    <t>Current Account</t>
  </si>
  <si>
    <t>Reserve Account</t>
  </si>
  <si>
    <t>Community Account</t>
  </si>
  <si>
    <t>High Interest Deposit</t>
  </si>
  <si>
    <t xml:space="preserve">Burrial Ground </t>
  </si>
  <si>
    <t>Closed Churchyard</t>
  </si>
  <si>
    <t>Playing Fields</t>
  </si>
  <si>
    <t>Note: can claim grass cutting, one weed treatment, repair of council owned mower</t>
  </si>
  <si>
    <t>DDDC Reimbursements - max can receive = £999 but enter actuals for 2011/12</t>
  </si>
  <si>
    <t>Uncertain due to level of reserves but assume for Precept document that we will receive the £999 following discussion with Karen Ludditt 21.11.11</t>
  </si>
  <si>
    <t>Assuming we DO receive the DDDC Reimbursement</t>
  </si>
  <si>
    <t>TOTAL WORKING PARTY EXPENDITURE</t>
  </si>
  <si>
    <t>TOTAL EXPENDITURE FOR THE YEAR</t>
  </si>
  <si>
    <t>PRECEPT 2012-2013</t>
  </si>
  <si>
    <t>Baslow and Bubnell Parish Council</t>
  </si>
  <si>
    <t>Summary</t>
  </si>
  <si>
    <t>Reserve</t>
  </si>
  <si>
    <t>Cash Book :</t>
  </si>
  <si>
    <t>plus : receipts</t>
  </si>
  <si>
    <t>less : payments</t>
  </si>
  <si>
    <t>Bank :</t>
  </si>
  <si>
    <t>difference</t>
  </si>
  <si>
    <t>Unpresented chqs</t>
  </si>
  <si>
    <t>Opening Balance - 1st April 2012</t>
  </si>
  <si>
    <t>Transfer to Business Instant Reserve Account</t>
  </si>
  <si>
    <t>Less Unpresented items</t>
  </si>
  <si>
    <t>Vat</t>
  </si>
  <si>
    <t>Projected</t>
  </si>
  <si>
    <t xml:space="preserve">Total Payments after VAT </t>
  </si>
  <si>
    <t>2013/14</t>
  </si>
  <si>
    <t>Precept Forecast</t>
  </si>
  <si>
    <t>(based on 12/13 spend)</t>
  </si>
  <si>
    <t>War Memorial</t>
  </si>
  <si>
    <t>WP - Orchard</t>
  </si>
  <si>
    <t>Expected balance at 8th August 2012</t>
  </si>
  <si>
    <t>Balance as at 20.07.12</t>
  </si>
  <si>
    <t>Expected Balance at 08.08.12</t>
  </si>
  <si>
    <t>Signed by Responsible Finance Officer</t>
  </si>
  <si>
    <t>Signed by Chairman</t>
  </si>
  <si>
    <t>Stationery</t>
  </si>
  <si>
    <t>Parish Mobile Phone</t>
  </si>
  <si>
    <t xml:space="preserve">VAT </t>
  </si>
  <si>
    <t>25 hrs x £11.30 = £3,390 + £20 x 12 = £240</t>
  </si>
  <si>
    <t>Outturn 2012/2013</t>
  </si>
  <si>
    <t>+30 x .45p x 12 months</t>
  </si>
  <si>
    <t>£10.83 x 12</t>
  </si>
  <si>
    <t>FUNDING FROM RESERVES</t>
  </si>
  <si>
    <t>TOTAL EXPENDITURE</t>
  </si>
  <si>
    <t>PRECEPT 2013-2014</t>
  </si>
  <si>
    <t>2012-2013</t>
  </si>
  <si>
    <t>Request</t>
  </si>
  <si>
    <t>2013-14</t>
  </si>
  <si>
    <t>Approved</t>
  </si>
  <si>
    <t>2013-2014</t>
  </si>
  <si>
    <t>Actual to date</t>
  </si>
  <si>
    <t>Woodland Project Costs 2013-2014</t>
  </si>
  <si>
    <t>Description</t>
  </si>
  <si>
    <t>Mileage</t>
  </si>
  <si>
    <t>Postage</t>
  </si>
  <si>
    <t>Stationary/paper/envelopes</t>
  </si>
  <si>
    <t>Ink</t>
  </si>
  <si>
    <t>Tea/coffee/sugar/plastic cups/juice</t>
  </si>
  <si>
    <t>Event</t>
  </si>
  <si>
    <t>£ (ex vat)</t>
  </si>
  <si>
    <t>public consultation</t>
  </si>
  <si>
    <t>public consultation + various</t>
  </si>
  <si>
    <t>various</t>
  </si>
  <si>
    <t>Hire of village hall</t>
  </si>
  <si>
    <t>Topographical survey</t>
  </si>
  <si>
    <t>Tree Survey</t>
  </si>
  <si>
    <t>Public Consultation (further)</t>
  </si>
  <si>
    <t>Land prep / clearance</t>
  </si>
  <si>
    <t>Installation</t>
  </si>
  <si>
    <t>Initial Expenditure</t>
  </si>
  <si>
    <t>Ongoing Maintenance</t>
  </si>
  <si>
    <t>Trees</t>
  </si>
  <si>
    <t>Health &amp; Safety Inspection</t>
  </si>
  <si>
    <t>Maintenance of equipment</t>
  </si>
  <si>
    <t>Grounds maintenance</t>
  </si>
  <si>
    <t>contractor/wp meeting</t>
  </si>
  <si>
    <t>Estimates</t>
  </si>
  <si>
    <t>increase in annual premium</t>
  </si>
  <si>
    <t>£100 per month</t>
  </si>
  <si>
    <t>annual fee</t>
  </si>
  <si>
    <t>Daily Inspection</t>
  </si>
  <si>
    <t>£150*20</t>
  </si>
  <si>
    <t>?</t>
  </si>
  <si>
    <t>Clerks hours</t>
  </si>
  <si>
    <t>estimate 30 hrs</t>
  </si>
  <si>
    <t>Total Receipts before precept</t>
  </si>
  <si>
    <t>Paid To/Details</t>
  </si>
  <si>
    <t>Cleared</t>
  </si>
  <si>
    <t>account</t>
  </si>
  <si>
    <t>Cheque</t>
  </si>
  <si>
    <t>Unpresented receipts</t>
  </si>
  <si>
    <t>Clerk's Salary</t>
  </si>
  <si>
    <t>Clerk's Expenses</t>
  </si>
  <si>
    <t>Audit Fees</t>
  </si>
  <si>
    <t>S137</t>
  </si>
  <si>
    <t>Subs</t>
  </si>
  <si>
    <t>Revised Budget</t>
  </si>
  <si>
    <t>Meeting</t>
  </si>
  <si>
    <t>Rent</t>
  </si>
  <si>
    <t>Approval</t>
  </si>
  <si>
    <t>S137 grants</t>
  </si>
  <si>
    <t>RBS</t>
  </si>
  <si>
    <t>PAYE</t>
  </si>
  <si>
    <t>Ground Maintenance</t>
  </si>
  <si>
    <t>Safety</t>
  </si>
  <si>
    <t>Subscriptions</t>
  </si>
  <si>
    <t>For</t>
  </si>
  <si>
    <t>Donations</t>
  </si>
  <si>
    <t xml:space="preserve">PAYMENTS  </t>
  </si>
  <si>
    <t>Bal b/fwd current A/C 1st April 2021</t>
  </si>
  <si>
    <t>Eakring Parish Council</t>
  </si>
  <si>
    <t>EAKRING PARISH COUNCIL</t>
  </si>
  <si>
    <t>RECEIPTS  2021-22</t>
  </si>
  <si>
    <t>Bacs</t>
  </si>
  <si>
    <t>Cator Hall</t>
  </si>
  <si>
    <t>Playing Field</t>
  </si>
  <si>
    <t>Phone box/ defib</t>
  </si>
  <si>
    <t>Community Initiatives</t>
  </si>
  <si>
    <t>Churchyard Maintenece</t>
  </si>
  <si>
    <t>IT</t>
  </si>
  <si>
    <t>Repairs/ Replacements</t>
  </si>
  <si>
    <t>NottsALC - Subs 2021/22</t>
  </si>
  <si>
    <t>Via - Benches</t>
  </si>
  <si>
    <t>S Bacon - Printer</t>
  </si>
  <si>
    <t>Signs of Cheshire - Noticeboard installation</t>
  </si>
  <si>
    <t>Light Source</t>
  </si>
  <si>
    <t>Windfarm</t>
  </si>
  <si>
    <t>NSDC</t>
  </si>
  <si>
    <t>precept</t>
  </si>
  <si>
    <t>HMRC</t>
  </si>
  <si>
    <t>VAT Reimbursement</t>
  </si>
  <si>
    <t>Grants</t>
  </si>
  <si>
    <t>Community Initiatives (inc Xmas)</t>
  </si>
  <si>
    <t>Phonebox/ Defib</t>
  </si>
  <si>
    <t>Churchyard Maintence</t>
  </si>
  <si>
    <t>Repair/ Replacements (Misc)</t>
  </si>
  <si>
    <t>Community Orchard</t>
  </si>
  <si>
    <t>Wind Farm</t>
  </si>
  <si>
    <t xml:space="preserve">Transfers/ Misc </t>
  </si>
  <si>
    <t>Corrections</t>
  </si>
  <si>
    <t>Elections</t>
  </si>
  <si>
    <t>Misc/ Transfers/ Corrections</t>
  </si>
  <si>
    <t>Transfer/ Misc</t>
  </si>
  <si>
    <t xml:space="preserve">Reserve </t>
  </si>
  <si>
    <t>Bank Charges</t>
  </si>
  <si>
    <t>Misc/ Transfers/ Corrections (inc Elections)</t>
  </si>
  <si>
    <t>RECEIPTS &amp; PAYMENTS ACCOUNT  2021/22</t>
  </si>
  <si>
    <t>Came &amp; Co Insurance</t>
  </si>
  <si>
    <t>HMRC - PAYE</t>
  </si>
  <si>
    <t>S Bacon - Wages</t>
  </si>
  <si>
    <t>S Bacon - Computer insurance</t>
  </si>
  <si>
    <t>S Bacon - Computer</t>
  </si>
  <si>
    <t>NottsALC - Chairs Training</t>
  </si>
  <si>
    <t>Sovereign - Play equipment</t>
  </si>
  <si>
    <t>Eon - Cator Hall electricity</t>
  </si>
  <si>
    <t>DD</t>
  </si>
  <si>
    <t>UT</t>
  </si>
  <si>
    <t>Sport England Lottery</t>
  </si>
  <si>
    <t>Playing Field Equipment</t>
  </si>
  <si>
    <t>Bilsthorpe Windfarm</t>
  </si>
  <si>
    <t>Playing Field Grant</t>
  </si>
  <si>
    <t xml:space="preserve">Eakring Playing Field </t>
  </si>
  <si>
    <t>Eakring LTD (Lightsource)</t>
  </si>
  <si>
    <t>Grant</t>
  </si>
  <si>
    <t>S Bacon - Mcafee</t>
  </si>
  <si>
    <t>S Bacon - Microsoft Office</t>
  </si>
  <si>
    <t xml:space="preserve">S Bacon - Petrol </t>
  </si>
  <si>
    <t>NottALC - Cllr Training</t>
  </si>
  <si>
    <t>Glasdon - PF Bin</t>
  </si>
  <si>
    <t>Eakring Playing Field - Overpayment</t>
  </si>
  <si>
    <t>Service Charge</t>
  </si>
  <si>
    <t>Misc/ Transfers</t>
  </si>
  <si>
    <t>Transfer/misc</t>
  </si>
  <si>
    <t>Transfers/ misc</t>
  </si>
  <si>
    <t>S Bacon- postage/ ink</t>
  </si>
  <si>
    <t>Eakring Playing Field - Windfarm</t>
  </si>
  <si>
    <t>NSDC - Dog bins</t>
  </si>
  <si>
    <t>PKF Littlejohn - Audit</t>
  </si>
  <si>
    <t>R Ford - Bulbs</t>
  </si>
  <si>
    <t>R ford - Wreath</t>
  </si>
  <si>
    <t>Western Power - Playing field connection</t>
  </si>
  <si>
    <t>S Bacon - Clerks Expenses</t>
  </si>
  <si>
    <t>S Bacon - Clerks Wages</t>
  </si>
  <si>
    <t>J Pennicott - Paint for benches</t>
  </si>
  <si>
    <t>NSDC - Playing field bins</t>
  </si>
  <si>
    <t>Unity Trust - Service Charge</t>
  </si>
  <si>
    <t>Communication</t>
  </si>
  <si>
    <t>Phone, internet &amp; postage</t>
  </si>
  <si>
    <t>Talk Talk</t>
  </si>
  <si>
    <t>Electricity</t>
  </si>
  <si>
    <t>Eon</t>
  </si>
  <si>
    <t>Total £</t>
  </si>
  <si>
    <t>Budget Item</t>
  </si>
  <si>
    <t>Supplier</t>
  </si>
  <si>
    <t>Clerk expenses</t>
  </si>
  <si>
    <t>Petrol</t>
  </si>
  <si>
    <t>S Bacon</t>
  </si>
  <si>
    <t>BACS</t>
  </si>
  <si>
    <t>PAYE Tax</t>
  </si>
  <si>
    <t>R Ford</t>
  </si>
  <si>
    <t>Clerk Wages</t>
  </si>
  <si>
    <t>Payment requests for the Parish Council March 2022</t>
  </si>
  <si>
    <t>Payment Requests for the Cator Hall March 2022</t>
  </si>
  <si>
    <t>Litter pick equipment</t>
  </si>
  <si>
    <t>Repairs/ replacement</t>
  </si>
  <si>
    <t>PPL PRS</t>
  </si>
  <si>
    <t xml:space="preserve">PRS Licence </t>
  </si>
  <si>
    <t>PRS Licence</t>
  </si>
  <si>
    <t>Printer Cartridges</t>
  </si>
  <si>
    <t>Roof repair</t>
  </si>
  <si>
    <t>GB Heights Roofing Ltd</t>
  </si>
  <si>
    <t>Repair/ replace</t>
  </si>
  <si>
    <t>R Brown</t>
  </si>
  <si>
    <t>Cleaning supplies</t>
  </si>
  <si>
    <t>Cleaning</t>
  </si>
  <si>
    <t>Newark &amp; Sherwood District Council - Dog bin emptying</t>
  </si>
  <si>
    <t>GB727255821</t>
  </si>
  <si>
    <t>PKF Littlejohn LLP - Audit fee</t>
  </si>
  <si>
    <t>GB440498250</t>
  </si>
  <si>
    <t>Glasdon - Playing Field Bin</t>
  </si>
  <si>
    <t>155 8470 44</t>
  </si>
  <si>
    <t>Soverieign - Play equipment</t>
  </si>
  <si>
    <t>832 5102 64</t>
  </si>
  <si>
    <t>Weedkiller</t>
  </si>
  <si>
    <t>727255821</t>
  </si>
  <si>
    <t>play equipment</t>
  </si>
  <si>
    <t>Computer &amp; Insurance</t>
  </si>
  <si>
    <t>226659933</t>
  </si>
  <si>
    <t xml:space="preserve">Signs of Cheshire - installation of Noticeboard </t>
  </si>
  <si>
    <t>673409620</t>
  </si>
  <si>
    <t>sanitiser/ handtowels</t>
  </si>
  <si>
    <t>Santiser Despensers</t>
  </si>
  <si>
    <t>171 0124 58</t>
  </si>
  <si>
    <t>238 9956 43</t>
  </si>
  <si>
    <t>Printer</t>
  </si>
  <si>
    <t>262349696</t>
  </si>
  <si>
    <t>Boiler Oil</t>
  </si>
  <si>
    <t>115157146</t>
  </si>
  <si>
    <t>Litter Pick Equipment</t>
  </si>
  <si>
    <t>218738780</t>
  </si>
  <si>
    <t>HSE - Safety Poster</t>
  </si>
  <si>
    <t>662774703</t>
  </si>
  <si>
    <t>Newark &amp; Sherwood District Council - Planning Application Fee</t>
  </si>
  <si>
    <t>207403052</t>
  </si>
  <si>
    <t xml:space="preserve">Signs of Cheshire - 1/2 Noticeboard </t>
  </si>
  <si>
    <t>Flag for Cator Hall</t>
  </si>
  <si>
    <t>321079432</t>
  </si>
  <si>
    <t xml:space="preserve">PAT Testing </t>
  </si>
  <si>
    <t>845439111</t>
  </si>
  <si>
    <t>Well Medical - Defib parts</t>
  </si>
  <si>
    <t>887750270</t>
  </si>
  <si>
    <t>Foys Solicitors - Cator Hall Purchase Work (completion statement)</t>
  </si>
  <si>
    <t>183060578</t>
  </si>
  <si>
    <t>Foys Solicitors - Cator Hall Purchase Work</t>
  </si>
  <si>
    <t>Aldi Stores Ltd - Xmas supplies</t>
  </si>
  <si>
    <t>GB813053468</t>
  </si>
  <si>
    <t>559097889</t>
  </si>
  <si>
    <t>118115695</t>
  </si>
  <si>
    <t>Sian Bacon</t>
  </si>
  <si>
    <t>Amazon EU s.a.r.l., UK Branch</t>
  </si>
  <si>
    <t xml:space="preserve">Claim for VAT from 2016 to 2018 </t>
  </si>
  <si>
    <t>VAT Paid</t>
  </si>
  <si>
    <t>To whom addressed</t>
  </si>
  <si>
    <t>Brief description of supply</t>
  </si>
  <si>
    <t>Supplier's VAT No.</t>
  </si>
  <si>
    <t>Date of Invoice</t>
  </si>
  <si>
    <t>Date of Claim</t>
  </si>
  <si>
    <t>CAB Donation</t>
  </si>
  <si>
    <t>Total excluding discretionary grants</t>
  </si>
  <si>
    <t>-</t>
  </si>
  <si>
    <t>Rent to Cator Hall</t>
  </si>
  <si>
    <t>Dog Bin Emptying</t>
  </si>
  <si>
    <t>Reserves – telephone box maintenance</t>
  </si>
  <si>
    <t>Reserves – IT</t>
  </si>
  <si>
    <t>Reserves – election expenses</t>
  </si>
  <si>
    <t>Eakring Echo Sponorship</t>
  </si>
  <si>
    <t>Churchyard Maintenance</t>
  </si>
  <si>
    <t>Information Commissioner’s Office</t>
  </si>
  <si>
    <t>Electricity to telephone box</t>
  </si>
  <si>
    <t>NottsALC subscription</t>
  </si>
  <si>
    <t>Clerk's salary</t>
  </si>
  <si>
    <t>Clerk's/Office expenses</t>
  </si>
  <si>
    <t>Audit Fee</t>
  </si>
  <si>
    <t>FY2022</t>
  </si>
  <si>
    <t>FY2021</t>
  </si>
  <si>
    <t>FY2020</t>
  </si>
  <si>
    <t>FY2019</t>
  </si>
  <si>
    <t>FY2018</t>
  </si>
  <si>
    <t>FY2017</t>
  </si>
  <si>
    <t>Item</t>
  </si>
  <si>
    <t xml:space="preserve">  </t>
  </si>
  <si>
    <t>Balance:</t>
  </si>
  <si>
    <t>Target:</t>
  </si>
  <si>
    <t>Cator Hall Repairs</t>
  </si>
  <si>
    <t>Defibrillator maintenance</t>
  </si>
  <si>
    <t>Phone box maintenance</t>
  </si>
  <si>
    <t>Election expenses</t>
  </si>
  <si>
    <t>G Reay</t>
  </si>
  <si>
    <t>Asbestos Test</t>
  </si>
  <si>
    <t>GB Heights Roofing - Cator Hall roof repair</t>
  </si>
  <si>
    <t>PLL PRS - Music Licence Cator Hall</t>
  </si>
  <si>
    <t>S Bacon - Clerk's Wages</t>
  </si>
  <si>
    <t>S Bacon - Clerks Expenses - Printer ink</t>
  </si>
  <si>
    <t>S Bacon - Clerks Expenses - Petrol</t>
  </si>
  <si>
    <t>S Bacon - Flags for Jubilee</t>
  </si>
  <si>
    <t>S Bacon - Fire Hall signage</t>
  </si>
  <si>
    <t>ICO Subscription</t>
  </si>
  <si>
    <t>Bank Rec. As at 31st March 2022</t>
  </si>
  <si>
    <t>Current A/C - 31/03/22</t>
  </si>
  <si>
    <t>Deposit A/C - 31/03/22</t>
  </si>
  <si>
    <t>Year to Date at 31/03/22</t>
  </si>
  <si>
    <t>31st March 2022</t>
  </si>
  <si>
    <t>S Prest</t>
  </si>
  <si>
    <t>Jubilee Donation</t>
  </si>
  <si>
    <t>Unity Trust</t>
  </si>
  <si>
    <t xml:space="preserve">Transfer/Misc </t>
  </si>
  <si>
    <t>from 2020/21</t>
  </si>
  <si>
    <t>from 2020/21 uncleared cheques</t>
  </si>
  <si>
    <t>R Ford - Xmas supplies</t>
  </si>
  <si>
    <t>Election fees</t>
  </si>
  <si>
    <t>Unpresented cheques out of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</si>
</sst>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yy;@"/>
    <numFmt numFmtId="165" formatCode="#,##0.00\ ;\(#,##0.00\)"/>
    <numFmt numFmtId="166" formatCode="#,##0\ ;\(#,##0\)"/>
    <numFmt numFmtId="167" formatCode="&quot;£&quot;#,##0.00"/>
    <numFmt numFmtId="168" formatCode="[$£-809]#,##0;[Red]\-[$£-809]#,##0"/>
    <numFmt numFmtId="169" formatCode="&quot;£&quot;#,##0"/>
    <numFmt numFmtId="170" formatCode="0.00;[Red]\-0.00"/>
    <numFmt numFmtId="171" formatCode="dd/mm/yy"/>
  </numFmts>
  <fonts count="71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8"/>
      <color indexed="81"/>
      <name val="Tahoma"/>
      <family val="2"/>
    </font>
    <font>
      <b/>
      <i/>
      <sz val="11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i/>
      <sz val="10"/>
      <color rgb="FF0070C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i/>
      <sz val="11"/>
      <color rgb="FFFF0000"/>
      <name val="Arial"/>
      <family val="2"/>
    </font>
    <font>
      <b/>
      <i/>
      <sz val="11"/>
      <color theme="1"/>
      <name val="Arial"/>
      <family val="2"/>
    </font>
    <font>
      <sz val="12"/>
      <color rgb="FFFF0000"/>
      <name val="Arial"/>
      <family val="2"/>
    </font>
    <font>
      <sz val="12"/>
      <color rgb="FF0070C0"/>
      <name val="Arial"/>
      <family val="2"/>
    </font>
    <font>
      <b/>
      <sz val="12"/>
      <color rgb="FFFF0000"/>
      <name val="Arial"/>
      <family val="2"/>
    </font>
    <font>
      <i/>
      <sz val="10"/>
      <color rgb="FFFF0000"/>
      <name val="Arial"/>
      <family val="2"/>
    </font>
    <font>
      <i/>
      <sz val="11"/>
      <color rgb="FFFF0000"/>
      <name val="Arial"/>
      <family val="2"/>
    </font>
    <font>
      <sz val="10"/>
      <name val="Calibri"/>
      <family val="2"/>
      <scheme val="minor"/>
    </font>
    <font>
      <sz val="10"/>
      <color rgb="FF0000CC"/>
      <name val="Arial"/>
      <family val="2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0000CC"/>
      <name val="Calibri"/>
      <family val="2"/>
      <scheme val="minor"/>
    </font>
    <font>
      <b/>
      <sz val="14"/>
      <color rgb="FF0000CC"/>
      <name val="Arial"/>
      <family val="2"/>
    </font>
    <font>
      <b/>
      <sz val="12"/>
      <color rgb="FF0000CC"/>
      <name val="Arial"/>
      <family val="2"/>
    </font>
    <font>
      <sz val="12"/>
      <color rgb="FF0000CC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CC"/>
      <name val="Arial"/>
      <family val="2"/>
    </font>
    <font>
      <sz val="10"/>
      <name val="Calibri"/>
      <family val="2"/>
    </font>
    <font>
      <sz val="10"/>
      <color indexed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color theme="3" tint="-0.499984740745262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rgb="FF0070C0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rgb="FF0000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rgb="FFDDDDDD"/>
      </patternFill>
    </fill>
    <fill>
      <patternFill patternType="solid">
        <fgColor rgb="FF99FF99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0"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6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</cellStyleXfs>
  <cellXfs count="670">
    <xf numFmtId="0" fontId="0" fillId="0" borderId="0" xfId="0"/>
    <xf numFmtId="4" fontId="4" fillId="0" borderId="0" xfId="0" applyNumberFormat="1" applyFont="1"/>
    <xf numFmtId="4" fontId="5" fillId="0" borderId="0" xfId="0" applyNumberFormat="1" applyFont="1"/>
    <xf numFmtId="4" fontId="4" fillId="0" borderId="1" xfId="0" applyNumberFormat="1" applyFont="1" applyBorder="1"/>
    <xf numFmtId="0" fontId="8" fillId="0" borderId="0" xfId="13" applyFont="1" applyAlignment="1">
      <alignment vertical="top" wrapText="1"/>
    </xf>
    <xf numFmtId="0" fontId="5" fillId="0" borderId="0" xfId="0" applyFont="1"/>
    <xf numFmtId="164" fontId="5" fillId="0" borderId="0" xfId="13" applyNumberFormat="1" applyFont="1" applyAlignment="1">
      <alignment vertical="top"/>
    </xf>
    <xf numFmtId="0" fontId="5" fillId="0" borderId="0" xfId="13" applyFont="1" applyAlignment="1">
      <alignment vertical="top"/>
    </xf>
    <xf numFmtId="0" fontId="5" fillId="0" borderId="0" xfId="13" applyFont="1" applyAlignment="1">
      <alignment vertical="top" wrapText="1"/>
    </xf>
    <xf numFmtId="4" fontId="11" fillId="0" borderId="0" xfId="13" applyNumberFormat="1" applyFont="1" applyAlignment="1">
      <alignment vertical="top"/>
    </xf>
    <xf numFmtId="0" fontId="11" fillId="0" borderId="0" xfId="13" applyFont="1" applyAlignment="1">
      <alignment vertical="top"/>
    </xf>
    <xf numFmtId="4" fontId="5" fillId="0" borderId="0" xfId="13" applyNumberFormat="1" applyFont="1" applyAlignment="1">
      <alignment vertical="top"/>
    </xf>
    <xf numFmtId="4" fontId="11" fillId="0" borderId="3" xfId="13" applyNumberFormat="1" applyFont="1" applyBorder="1" applyAlignment="1">
      <alignment vertical="top"/>
    </xf>
    <xf numFmtId="4" fontId="11" fillId="0" borderId="0" xfId="0" applyNumberFormat="1" applyFont="1"/>
    <xf numFmtId="0" fontId="4" fillId="0" borderId="0" xfId="0" applyFont="1"/>
    <xf numFmtId="2" fontId="5" fillId="0" borderId="0" xfId="0" applyNumberFormat="1" applyFont="1"/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5" fillId="0" borderId="10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11" fillId="0" borderId="0" xfId="0" applyFont="1"/>
    <xf numFmtId="4" fontId="5" fillId="0" borderId="12" xfId="13" applyNumberFormat="1" applyFont="1" applyBorder="1" applyAlignment="1">
      <alignment vertical="top"/>
    </xf>
    <xf numFmtId="0" fontId="8" fillId="0" borderId="0" xfId="13" applyFont="1" applyAlignment="1">
      <alignment horizontal="left" vertical="top" wrapText="1"/>
    </xf>
    <xf numFmtId="4" fontId="8" fillId="0" borderId="0" xfId="13" applyNumberFormat="1" applyFont="1" applyAlignment="1">
      <alignment vertical="top" wrapText="1"/>
    </xf>
    <xf numFmtId="4" fontId="8" fillId="0" borderId="0" xfId="13" applyNumberFormat="1" applyFont="1" applyAlignment="1">
      <alignment horizontal="right" vertical="top" wrapText="1"/>
    </xf>
    <xf numFmtId="164" fontId="12" fillId="0" borderId="0" xfId="13" applyNumberFormat="1" applyFont="1" applyAlignment="1">
      <alignment vertical="top"/>
    </xf>
    <xf numFmtId="0" fontId="12" fillId="0" borderId="0" xfId="13" applyFont="1" applyAlignment="1">
      <alignment vertical="top"/>
    </xf>
    <xf numFmtId="4" fontId="13" fillId="0" borderId="0" xfId="13" applyNumberFormat="1" applyFont="1" applyAlignment="1">
      <alignment vertical="top"/>
    </xf>
    <xf numFmtId="4" fontId="12" fillId="0" borderId="0" xfId="13" applyNumberFormat="1" applyFont="1" applyAlignment="1">
      <alignment vertical="top"/>
    </xf>
    <xf numFmtId="4" fontId="11" fillId="0" borderId="2" xfId="13" applyNumberFormat="1" applyFont="1" applyBorder="1" applyAlignment="1">
      <alignment vertical="top"/>
    </xf>
    <xf numFmtId="165" fontId="5" fillId="0" borderId="0" xfId="0" applyNumberFormat="1" applyFont="1"/>
    <xf numFmtId="4" fontId="9" fillId="0" borderId="0" xfId="13" applyNumberFormat="1" applyFont="1"/>
    <xf numFmtId="4" fontId="5" fillId="2" borderId="12" xfId="13" applyNumberFormat="1" applyFont="1" applyFill="1" applyBorder="1" applyAlignment="1">
      <alignment vertical="top"/>
    </xf>
    <xf numFmtId="4" fontId="5" fillId="4" borderId="0" xfId="0" applyNumberFormat="1" applyFont="1" applyFill="1"/>
    <xf numFmtId="164" fontId="4" fillId="0" borderId="15" xfId="13" applyNumberFormat="1" applyFont="1" applyBorder="1" applyAlignment="1">
      <alignment vertical="top"/>
    </xf>
    <xf numFmtId="0" fontId="4" fillId="0" borderId="4" xfId="13" applyFont="1" applyBorder="1" applyAlignment="1">
      <alignment vertical="top"/>
    </xf>
    <xf numFmtId="0" fontId="4" fillId="0" borderId="16" xfId="13" applyFont="1" applyBorder="1" applyAlignment="1">
      <alignment vertical="top" wrapText="1"/>
    </xf>
    <xf numFmtId="4" fontId="4" fillId="0" borderId="28" xfId="13" applyNumberFormat="1" applyFont="1" applyBorder="1" applyAlignment="1">
      <alignment horizontal="center" vertical="top"/>
    </xf>
    <xf numFmtId="4" fontId="4" fillId="0" borderId="28" xfId="13" applyNumberFormat="1" applyFont="1" applyBorder="1" applyAlignment="1">
      <alignment horizontal="right" vertical="top"/>
    </xf>
    <xf numFmtId="0" fontId="19" fillId="0" borderId="0" xfId="13" applyFont="1" applyAlignment="1">
      <alignment vertical="top"/>
    </xf>
    <xf numFmtId="0" fontId="17" fillId="0" borderId="0" xfId="13" applyFont="1" applyAlignment="1">
      <alignment vertical="top"/>
    </xf>
    <xf numFmtId="4" fontId="17" fillId="0" borderId="0" xfId="0" applyNumberFormat="1" applyFont="1"/>
    <xf numFmtId="4" fontId="5" fillId="0" borderId="30" xfId="0" applyNumberFormat="1" applyFont="1" applyBorder="1"/>
    <xf numFmtId="4" fontId="21" fillId="0" borderId="30" xfId="0" applyNumberFormat="1" applyFont="1" applyBorder="1"/>
    <xf numFmtId="165" fontId="5" fillId="0" borderId="0" xfId="0" applyNumberFormat="1" applyFont="1" applyAlignment="1">
      <alignment horizontal="right"/>
    </xf>
    <xf numFmtId="0" fontId="0" fillId="0" borderId="0" xfId="0" applyAlignment="1">
      <alignment vertical="top"/>
    </xf>
    <xf numFmtId="4" fontId="4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0" fontId="25" fillId="0" borderId="0" xfId="8" applyAlignment="1">
      <alignment vertical="top"/>
    </xf>
    <xf numFmtId="0" fontId="33" fillId="0" borderId="0" xfId="8" applyFont="1" applyAlignment="1">
      <alignment vertical="top" wrapText="1"/>
    </xf>
    <xf numFmtId="4" fontId="6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4" fontId="27" fillId="0" borderId="0" xfId="0" applyNumberFormat="1" applyFont="1" applyAlignment="1">
      <alignment vertical="top"/>
    </xf>
    <xf numFmtId="4" fontId="39" fillId="0" borderId="0" xfId="0" applyNumberFormat="1" applyFont="1" applyAlignment="1">
      <alignment vertical="top"/>
    </xf>
    <xf numFmtId="0" fontId="0" fillId="0" borderId="0" xfId="0" applyAlignment="1">
      <alignment vertical="top" wrapText="1"/>
    </xf>
    <xf numFmtId="4" fontId="5" fillId="0" borderId="0" xfId="0" applyNumberFormat="1" applyFont="1" applyAlignment="1">
      <alignment vertical="top" wrapText="1"/>
    </xf>
    <xf numFmtId="0" fontId="15" fillId="0" borderId="36" xfId="8" applyFont="1" applyBorder="1" applyAlignment="1">
      <alignment vertical="top" wrapText="1"/>
    </xf>
    <xf numFmtId="4" fontId="15" fillId="0" borderId="37" xfId="8" applyNumberFormat="1" applyFont="1" applyBorder="1" applyAlignment="1">
      <alignment horizontal="right" vertical="top" wrapText="1"/>
    </xf>
    <xf numFmtId="4" fontId="24" fillId="0" borderId="38" xfId="8" applyNumberFormat="1" applyFont="1" applyBorder="1" applyAlignment="1">
      <alignment horizontal="right" vertical="top" wrapText="1"/>
    </xf>
    <xf numFmtId="0" fontId="24" fillId="0" borderId="36" xfId="8" applyFont="1" applyBorder="1" applyAlignment="1">
      <alignment vertical="top" wrapText="1"/>
    </xf>
    <xf numFmtId="4" fontId="24" fillId="0" borderId="37" xfId="8" applyNumberFormat="1" applyFont="1" applyBorder="1" applyAlignment="1">
      <alignment horizontal="right" vertical="top" wrapText="1"/>
    </xf>
    <xf numFmtId="0" fontId="24" fillId="0" borderId="36" xfId="8" applyFont="1" applyBorder="1" applyAlignment="1">
      <alignment horizontal="right" vertical="top" wrapText="1"/>
    </xf>
    <xf numFmtId="0" fontId="40" fillId="0" borderId="37" xfId="8" applyFont="1" applyBorder="1" applyAlignment="1">
      <alignment horizontal="right" vertical="top" wrapText="1"/>
    </xf>
    <xf numFmtId="4" fontId="15" fillId="0" borderId="38" xfId="8" applyNumberFormat="1" applyFont="1" applyBorder="1" applyAlignment="1">
      <alignment horizontal="right" vertical="top" wrapText="1"/>
    </xf>
    <xf numFmtId="0" fontId="15" fillId="4" borderId="30" xfId="8" applyFont="1" applyFill="1" applyBorder="1" applyAlignment="1">
      <alignment horizontal="right" vertical="top" wrapText="1"/>
    </xf>
    <xf numFmtId="0" fontId="34" fillId="0" borderId="0" xfId="8" applyFont="1" applyAlignment="1">
      <alignment horizontal="right" vertical="top" wrapText="1"/>
    </xf>
    <xf numFmtId="4" fontId="15" fillId="0" borderId="37" xfId="8" applyNumberFormat="1" applyFont="1" applyBorder="1" applyAlignment="1">
      <alignment horizontal="center" vertical="top" wrapText="1"/>
    </xf>
    <xf numFmtId="4" fontId="15" fillId="0" borderId="0" xfId="8" applyNumberFormat="1" applyFont="1" applyAlignment="1">
      <alignment horizontal="right" vertical="top" wrapText="1"/>
    </xf>
    <xf numFmtId="4" fontId="35" fillId="0" borderId="19" xfId="8" applyNumberFormat="1" applyFont="1" applyBorder="1" applyAlignment="1">
      <alignment vertical="top" wrapText="1"/>
    </xf>
    <xf numFmtId="0" fontId="25" fillId="0" borderId="0" xfId="8" applyAlignment="1">
      <alignment vertical="top" wrapText="1"/>
    </xf>
    <xf numFmtId="0" fontId="21" fillId="0" borderId="0" xfId="0" applyFont="1" applyAlignment="1">
      <alignment vertical="top"/>
    </xf>
    <xf numFmtId="4" fontId="15" fillId="0" borderId="19" xfId="8" applyNumberFormat="1" applyFont="1" applyBorder="1" applyAlignment="1">
      <alignment horizontal="right" vertical="top" wrapText="1"/>
    </xf>
    <xf numFmtId="4" fontId="17" fillId="0" borderId="0" xfId="0" applyNumberFormat="1" applyFont="1" applyAlignment="1">
      <alignment vertical="top"/>
    </xf>
    <xf numFmtId="165" fontId="5" fillId="0" borderId="30" xfId="0" applyNumberFormat="1" applyFont="1" applyBorder="1" applyAlignment="1">
      <alignment vertical="top"/>
    </xf>
    <xf numFmtId="165" fontId="5" fillId="0" borderId="0" xfId="0" applyNumberFormat="1" applyFont="1" applyAlignment="1">
      <alignment vertical="top"/>
    </xf>
    <xf numFmtId="165" fontId="5" fillId="0" borderId="19" xfId="0" applyNumberFormat="1" applyFont="1" applyBorder="1" applyAlignment="1">
      <alignment vertical="top"/>
    </xf>
    <xf numFmtId="4" fontId="31" fillId="0" borderId="19" xfId="8" applyNumberFormat="1" applyFont="1" applyBorder="1" applyAlignment="1">
      <alignment vertical="top"/>
    </xf>
    <xf numFmtId="4" fontId="29" fillId="0" borderId="0" xfId="8" applyNumberFormat="1" applyFont="1" applyAlignment="1">
      <alignment vertical="top" wrapText="1"/>
    </xf>
    <xf numFmtId="4" fontId="16" fillId="0" borderId="0" xfId="8" applyNumberFormat="1" applyFont="1" applyAlignment="1">
      <alignment vertical="top"/>
    </xf>
    <xf numFmtId="4" fontId="5" fillId="0" borderId="0" xfId="8" applyNumberFormat="1" applyFont="1" applyAlignment="1">
      <alignment vertical="top" wrapText="1"/>
    </xf>
    <xf numFmtId="4" fontId="31" fillId="0" borderId="0" xfId="8" applyNumberFormat="1" applyFont="1" applyAlignment="1">
      <alignment vertical="top"/>
    </xf>
    <xf numFmtId="165" fontId="26" fillId="0" borderId="19" xfId="0" applyNumberFormat="1" applyFont="1" applyBorder="1" applyAlignment="1">
      <alignment vertical="top"/>
    </xf>
    <xf numFmtId="165" fontId="26" fillId="0" borderId="0" xfId="0" applyNumberFormat="1" applyFont="1" applyAlignment="1">
      <alignment vertical="top"/>
    </xf>
    <xf numFmtId="4" fontId="5" fillId="3" borderId="0" xfId="0" applyNumberFormat="1" applyFont="1" applyFill="1" applyAlignment="1">
      <alignment vertical="top"/>
    </xf>
    <xf numFmtId="165" fontId="5" fillId="3" borderId="34" xfId="0" applyNumberFormat="1" applyFont="1" applyFill="1" applyBorder="1" applyAlignment="1">
      <alignment vertical="top"/>
    </xf>
    <xf numFmtId="165" fontId="5" fillId="3" borderId="35" xfId="0" applyNumberFormat="1" applyFont="1" applyFill="1" applyBorder="1" applyAlignment="1">
      <alignment vertical="top"/>
    </xf>
    <xf numFmtId="4" fontId="7" fillId="3" borderId="0" xfId="0" applyNumberFormat="1" applyFont="1" applyFill="1" applyAlignment="1">
      <alignment vertical="top"/>
    </xf>
    <xf numFmtId="4" fontId="5" fillId="0" borderId="0" xfId="1" applyNumberFormat="1" applyFont="1" applyAlignment="1">
      <alignment vertical="top"/>
    </xf>
    <xf numFmtId="4" fontId="5" fillId="0" borderId="10" xfId="1" applyNumberFormat="1" applyFont="1" applyBorder="1" applyAlignment="1">
      <alignment vertical="top"/>
    </xf>
    <xf numFmtId="165" fontId="5" fillId="0" borderId="10" xfId="0" applyNumberFormat="1" applyFont="1" applyBorder="1" applyAlignment="1">
      <alignment vertical="top"/>
    </xf>
    <xf numFmtId="4" fontId="32" fillId="0" borderId="0" xfId="8" applyNumberFormat="1" applyFont="1" applyAlignment="1">
      <alignment vertical="top"/>
    </xf>
    <xf numFmtId="4" fontId="26" fillId="3" borderId="0" xfId="0" applyNumberFormat="1" applyFont="1" applyFill="1" applyAlignment="1">
      <alignment vertical="top"/>
    </xf>
    <xf numFmtId="4" fontId="5" fillId="0" borderId="30" xfId="0" applyNumberFormat="1" applyFont="1" applyBorder="1" applyAlignment="1">
      <alignment vertical="top"/>
    </xf>
    <xf numFmtId="0" fontId="29" fillId="0" borderId="0" xfId="0" applyFont="1" applyAlignment="1">
      <alignment vertical="top" wrapText="1"/>
    </xf>
    <xf numFmtId="4" fontId="21" fillId="6" borderId="44" xfId="0" applyNumberFormat="1" applyFont="1" applyFill="1" applyBorder="1" applyAlignment="1">
      <alignment vertical="top"/>
    </xf>
    <xf numFmtId="165" fontId="5" fillId="7" borderId="44" xfId="0" applyNumberFormat="1" applyFont="1" applyFill="1" applyBorder="1" applyAlignment="1">
      <alignment vertical="top"/>
    </xf>
    <xf numFmtId="165" fontId="5" fillId="0" borderId="36" xfId="0" applyNumberFormat="1" applyFont="1" applyBorder="1" applyAlignment="1">
      <alignment vertical="top"/>
    </xf>
    <xf numFmtId="165" fontId="5" fillId="0" borderId="38" xfId="0" applyNumberFormat="1" applyFont="1" applyBorder="1" applyAlignment="1">
      <alignment vertical="top"/>
    </xf>
    <xf numFmtId="4" fontId="31" fillId="0" borderId="38" xfId="8" applyNumberFormat="1" applyFont="1" applyBorder="1" applyAlignment="1">
      <alignment vertical="top"/>
    </xf>
    <xf numFmtId="4" fontId="5" fillId="0" borderId="39" xfId="8" applyNumberFormat="1" applyFont="1" applyBorder="1" applyAlignment="1">
      <alignment vertical="top"/>
    </xf>
    <xf numFmtId="4" fontId="32" fillId="0" borderId="36" xfId="8" applyNumberFormat="1" applyFont="1" applyBorder="1" applyAlignment="1">
      <alignment vertical="top"/>
    </xf>
    <xf numFmtId="4" fontId="32" fillId="0" borderId="47" xfId="8" applyNumberFormat="1" applyFont="1" applyBorder="1" applyAlignment="1">
      <alignment vertical="top"/>
    </xf>
    <xf numFmtId="4" fontId="32" fillId="0" borderId="37" xfId="8" applyNumberFormat="1" applyFont="1" applyBorder="1" applyAlignment="1">
      <alignment horizontal="right" vertical="top"/>
    </xf>
    <xf numFmtId="4" fontId="5" fillId="0" borderId="24" xfId="8" applyNumberFormat="1" applyFont="1" applyBorder="1" applyAlignment="1">
      <alignment vertical="top"/>
    </xf>
    <xf numFmtId="4" fontId="32" fillId="0" borderId="30" xfId="8" applyNumberFormat="1" applyFont="1" applyBorder="1" applyAlignment="1">
      <alignment vertical="top"/>
    </xf>
    <xf numFmtId="4" fontId="32" fillId="0" borderId="18" xfId="8" applyNumberFormat="1" applyFont="1" applyBorder="1" applyAlignment="1">
      <alignment vertical="top"/>
    </xf>
    <xf numFmtId="4" fontId="32" fillId="0" borderId="0" xfId="8" applyNumberFormat="1" applyFont="1" applyAlignment="1">
      <alignment horizontal="right" vertical="top"/>
    </xf>
    <xf numFmtId="4" fontId="32" fillId="0" borderId="24" xfId="8" applyNumberFormat="1" applyFont="1" applyBorder="1" applyAlignment="1">
      <alignment vertical="top"/>
    </xf>
    <xf numFmtId="165" fontId="5" fillId="0" borderId="34" xfId="0" applyNumberFormat="1" applyFont="1" applyBorder="1" applyAlignment="1">
      <alignment vertical="top"/>
    </xf>
    <xf numFmtId="4" fontId="21" fillId="2" borderId="44" xfId="0" applyNumberFormat="1" applyFont="1" applyFill="1" applyBorder="1" applyAlignment="1">
      <alignment vertical="top"/>
    </xf>
    <xf numFmtId="165" fontId="5" fillId="2" borderId="19" xfId="0" applyNumberFormat="1" applyFont="1" applyFill="1" applyBorder="1" applyAlignment="1">
      <alignment vertical="top"/>
    </xf>
    <xf numFmtId="4" fontId="26" fillId="0" borderId="30" xfId="8" applyNumberFormat="1" applyFont="1" applyBorder="1" applyAlignment="1">
      <alignment horizontal="right" vertical="top"/>
    </xf>
    <xf numFmtId="4" fontId="32" fillId="0" borderId="30" xfId="8" applyNumberFormat="1" applyFont="1" applyBorder="1" applyAlignment="1">
      <alignment horizontal="right" vertical="top"/>
    </xf>
    <xf numFmtId="165" fontId="5" fillId="0" borderId="31" xfId="0" applyNumberFormat="1" applyFont="1" applyBorder="1" applyAlignment="1">
      <alignment vertical="top"/>
    </xf>
    <xf numFmtId="165" fontId="5" fillId="0" borderId="32" xfId="0" applyNumberFormat="1" applyFont="1" applyBorder="1" applyAlignment="1">
      <alignment vertical="top"/>
    </xf>
    <xf numFmtId="4" fontId="31" fillId="0" borderId="32" xfId="8" applyNumberFormat="1" applyFont="1" applyBorder="1" applyAlignment="1">
      <alignment vertical="top"/>
    </xf>
    <xf numFmtId="4" fontId="29" fillId="0" borderId="0" xfId="8" applyNumberFormat="1" applyFont="1" applyAlignment="1">
      <alignment vertical="top"/>
    </xf>
    <xf numFmtId="4" fontId="28" fillId="0" borderId="0" xfId="8" applyNumberFormat="1" applyFont="1" applyAlignment="1">
      <alignment vertical="top"/>
    </xf>
    <xf numFmtId="165" fontId="4" fillId="0" borderId="0" xfId="0" applyNumberFormat="1" applyFont="1" applyAlignment="1">
      <alignment horizontal="right" vertical="top"/>
    </xf>
    <xf numFmtId="166" fontId="4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22" fillId="0" borderId="0" xfId="0" applyNumberFormat="1" applyFont="1" applyAlignment="1">
      <alignment vertical="top"/>
    </xf>
    <xf numFmtId="165" fontId="26" fillId="0" borderId="30" xfId="0" applyNumberFormat="1" applyFont="1" applyBorder="1" applyAlignment="1">
      <alignment vertical="top"/>
    </xf>
    <xf numFmtId="4" fontId="21" fillId="0" borderId="0" xfId="0" applyNumberFormat="1" applyFont="1" applyAlignment="1">
      <alignment vertical="top"/>
    </xf>
    <xf numFmtId="165" fontId="38" fillId="6" borderId="0" xfId="0" applyNumberFormat="1" applyFont="1" applyFill="1" applyAlignment="1">
      <alignment vertical="top"/>
    </xf>
    <xf numFmtId="4" fontId="38" fillId="6" borderId="0" xfId="0" applyNumberFormat="1" applyFont="1" applyFill="1" applyAlignment="1">
      <alignment vertical="top"/>
    </xf>
    <xf numFmtId="4" fontId="38" fillId="0" borderId="0" xfId="0" applyNumberFormat="1" applyFont="1" applyAlignment="1">
      <alignment vertical="top"/>
    </xf>
    <xf numFmtId="4" fontId="26" fillId="0" borderId="0" xfId="0" applyNumberFormat="1" applyFont="1" applyAlignment="1">
      <alignment vertical="top"/>
    </xf>
    <xf numFmtId="165" fontId="27" fillId="0" borderId="24" xfId="0" applyNumberFormat="1" applyFont="1" applyBorder="1" applyAlignment="1">
      <alignment vertical="top"/>
    </xf>
    <xf numFmtId="165" fontId="5" fillId="5" borderId="0" xfId="0" applyNumberFormat="1" applyFont="1" applyFill="1" applyAlignment="1">
      <alignment vertical="top"/>
    </xf>
    <xf numFmtId="165" fontId="7" fillId="0" borderId="0" xfId="0" applyNumberFormat="1" applyFont="1" applyAlignment="1">
      <alignment vertical="top"/>
    </xf>
    <xf numFmtId="4" fontId="23" fillId="0" borderId="0" xfId="0" applyNumberFormat="1" applyFont="1" applyAlignment="1">
      <alignment vertical="top"/>
    </xf>
    <xf numFmtId="165" fontId="36" fillId="6" borderId="0" xfId="0" applyNumberFormat="1" applyFont="1" applyFill="1" applyAlignment="1">
      <alignment vertical="top"/>
    </xf>
    <xf numFmtId="4" fontId="36" fillId="6" borderId="0" xfId="0" applyNumberFormat="1" applyFont="1" applyFill="1" applyAlignment="1">
      <alignment vertical="top"/>
    </xf>
    <xf numFmtId="4" fontId="29" fillId="0" borderId="0" xfId="0" applyNumberFormat="1" applyFont="1" applyAlignment="1">
      <alignment vertical="top"/>
    </xf>
    <xf numFmtId="4" fontId="36" fillId="0" borderId="0" xfId="0" applyNumberFormat="1" applyFont="1" applyAlignment="1">
      <alignment vertical="top"/>
    </xf>
    <xf numFmtId="165" fontId="21" fillId="0" borderId="0" xfId="0" applyNumberFormat="1" applyFont="1" applyAlignment="1">
      <alignment vertical="top"/>
    </xf>
    <xf numFmtId="4" fontId="5" fillId="0" borderId="19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0" fontId="41" fillId="0" borderId="0" xfId="8" applyFont="1" applyAlignment="1">
      <alignment vertical="top" wrapText="1"/>
    </xf>
    <xf numFmtId="165" fontId="33" fillId="0" borderId="0" xfId="8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4" fontId="27" fillId="0" borderId="0" xfId="0" applyNumberFormat="1" applyFont="1" applyAlignment="1">
      <alignment vertical="top" wrapText="1"/>
    </xf>
    <xf numFmtId="0" fontId="43" fillId="0" borderId="0" xfId="8" applyFont="1" applyAlignment="1">
      <alignment horizontal="center" vertical="top" wrapText="1"/>
    </xf>
    <xf numFmtId="4" fontId="5" fillId="2" borderId="30" xfId="8" applyNumberFormat="1" applyFont="1" applyFill="1" applyBorder="1" applyAlignment="1">
      <alignment vertical="top"/>
    </xf>
    <xf numFmtId="0" fontId="24" fillId="0" borderId="30" xfId="8" applyFont="1" applyBorder="1" applyAlignment="1">
      <alignment horizontal="right" vertical="top" wrapText="1"/>
    </xf>
    <xf numFmtId="4" fontId="5" fillId="0" borderId="47" xfId="8" applyNumberFormat="1" applyFont="1" applyBorder="1" applyAlignment="1">
      <alignment horizontal="right" vertical="top"/>
    </xf>
    <xf numFmtId="4" fontId="5" fillId="0" borderId="18" xfId="8" applyNumberFormat="1" applyFont="1" applyBorder="1" applyAlignment="1">
      <alignment horizontal="right" vertical="top"/>
    </xf>
    <xf numFmtId="4" fontId="5" fillId="0" borderId="0" xfId="8" applyNumberFormat="1" applyFont="1" applyAlignment="1">
      <alignment horizontal="right" vertical="top"/>
    </xf>
    <xf numFmtId="4" fontId="4" fillId="0" borderId="30" xfId="8" applyNumberFormat="1" applyFont="1" applyBorder="1" applyAlignment="1">
      <alignment vertical="top"/>
    </xf>
    <xf numFmtId="4" fontId="5" fillId="0" borderId="30" xfId="8" applyNumberFormat="1" applyFont="1" applyBorder="1" applyAlignment="1">
      <alignment vertical="top"/>
    </xf>
    <xf numFmtId="4" fontId="5" fillId="0" borderId="0" xfId="8" applyNumberFormat="1" applyFont="1" applyAlignment="1">
      <alignment vertical="top"/>
    </xf>
    <xf numFmtId="4" fontId="27" fillId="0" borderId="0" xfId="0" applyNumberFormat="1" applyFont="1" applyAlignment="1">
      <alignment horizontal="center" vertical="top"/>
    </xf>
    <xf numFmtId="165" fontId="5" fillId="3" borderId="0" xfId="0" applyNumberFormat="1" applyFont="1" applyFill="1" applyAlignment="1">
      <alignment vertical="top"/>
    </xf>
    <xf numFmtId="165" fontId="4" fillId="0" borderId="30" xfId="0" applyNumberFormat="1" applyFont="1" applyBorder="1" applyAlignment="1">
      <alignment vertical="top"/>
    </xf>
    <xf numFmtId="0" fontId="46" fillId="0" borderId="0" xfId="0" applyFont="1" applyAlignment="1">
      <alignment vertical="top"/>
    </xf>
    <xf numFmtId="4" fontId="46" fillId="0" borderId="0" xfId="0" applyNumberFormat="1" applyFont="1" applyAlignment="1">
      <alignment vertical="top"/>
    </xf>
    <xf numFmtId="165" fontId="46" fillId="0" borderId="30" xfId="0" applyNumberFormat="1" applyFont="1" applyBorder="1" applyAlignment="1">
      <alignment vertical="top"/>
    </xf>
    <xf numFmtId="165" fontId="46" fillId="0" borderId="0" xfId="0" applyNumberFormat="1" applyFont="1" applyAlignment="1">
      <alignment vertical="top"/>
    </xf>
    <xf numFmtId="4" fontId="46" fillId="0" borderId="0" xfId="8" applyNumberFormat="1" applyFont="1" applyAlignment="1">
      <alignment horizontal="left" vertical="top" wrapText="1"/>
    </xf>
    <xf numFmtId="4" fontId="46" fillId="0" borderId="0" xfId="8" applyNumberFormat="1" applyFont="1" applyAlignment="1">
      <alignment vertical="top"/>
    </xf>
    <xf numFmtId="4" fontId="5" fillId="0" borderId="36" xfId="8" applyNumberFormat="1" applyFont="1" applyBorder="1" applyAlignment="1">
      <alignment vertical="top"/>
    </xf>
    <xf numFmtId="4" fontId="6" fillId="0" borderId="31" xfId="0" applyNumberFormat="1" applyFont="1" applyBorder="1" applyAlignment="1">
      <alignment vertical="top"/>
    </xf>
    <xf numFmtId="4" fontId="5" fillId="0" borderId="36" xfId="8" applyNumberFormat="1" applyFont="1" applyBorder="1" applyAlignment="1">
      <alignment horizontal="right" vertical="top"/>
    </xf>
    <xf numFmtId="4" fontId="5" fillId="0" borderId="30" xfId="8" applyNumberFormat="1" applyFont="1" applyBorder="1" applyAlignment="1">
      <alignment horizontal="right" vertical="top"/>
    </xf>
    <xf numFmtId="4" fontId="15" fillId="0" borderId="38" xfId="8" applyNumberFormat="1" applyFont="1" applyBorder="1" applyAlignment="1">
      <alignment horizontal="center" vertical="top" wrapText="1"/>
    </xf>
    <xf numFmtId="0" fontId="15" fillId="0" borderId="36" xfId="8" applyFont="1" applyBorder="1" applyAlignment="1">
      <alignment horizontal="center" vertical="top" wrapText="1"/>
    </xf>
    <xf numFmtId="0" fontId="15" fillId="0" borderId="27" xfId="8" applyFont="1" applyBorder="1" applyAlignment="1">
      <alignment horizontal="center" vertical="top"/>
    </xf>
    <xf numFmtId="0" fontId="15" fillId="0" borderId="24" xfId="8" applyFont="1" applyBorder="1" applyAlignment="1">
      <alignment horizontal="center" vertical="top" wrapText="1"/>
    </xf>
    <xf numFmtId="0" fontId="34" fillId="0" borderId="24" xfId="8" applyFont="1" applyBorder="1" applyAlignment="1">
      <alignment horizontal="right" vertical="top" wrapText="1"/>
    </xf>
    <xf numFmtId="165" fontId="4" fillId="0" borderId="24" xfId="0" applyNumberFormat="1" applyFont="1" applyBorder="1" applyAlignment="1">
      <alignment vertical="top"/>
    </xf>
    <xf numFmtId="165" fontId="4" fillId="0" borderId="43" xfId="0" applyNumberFormat="1" applyFont="1" applyBorder="1" applyAlignment="1">
      <alignment vertical="top"/>
    </xf>
    <xf numFmtId="165" fontId="46" fillId="0" borderId="24" xfId="0" applyNumberFormat="1" applyFont="1" applyBorder="1" applyAlignment="1">
      <alignment vertical="top"/>
    </xf>
    <xf numFmtId="4" fontId="4" fillId="0" borderId="19" xfId="0" applyNumberFormat="1" applyFont="1" applyBorder="1" applyAlignment="1">
      <alignment vertical="top"/>
    </xf>
    <xf numFmtId="165" fontId="4" fillId="0" borderId="27" xfId="0" applyNumberFormat="1" applyFont="1" applyBorder="1" applyAlignment="1">
      <alignment vertical="top"/>
    </xf>
    <xf numFmtId="165" fontId="4" fillId="0" borderId="39" xfId="0" applyNumberFormat="1" applyFont="1" applyBorder="1" applyAlignment="1">
      <alignment vertical="top"/>
    </xf>
    <xf numFmtId="4" fontId="4" fillId="0" borderId="24" xfId="8" applyNumberFormat="1" applyFont="1" applyBorder="1" applyAlignment="1">
      <alignment horizontal="right" vertical="top"/>
    </xf>
    <xf numFmtId="4" fontId="4" fillId="0" borderId="24" xfId="8" applyNumberFormat="1" applyFont="1" applyBorder="1" applyAlignment="1">
      <alignment vertical="top"/>
    </xf>
    <xf numFmtId="10" fontId="4" fillId="0" borderId="24" xfId="0" applyNumberFormat="1" applyFont="1" applyBorder="1" applyAlignment="1">
      <alignment vertical="top"/>
    </xf>
    <xf numFmtId="165" fontId="4" fillId="0" borderId="40" xfId="0" applyNumberFormat="1" applyFont="1" applyBorder="1" applyAlignment="1">
      <alignment vertical="top"/>
    </xf>
    <xf numFmtId="4" fontId="12" fillId="0" borderId="0" xfId="0" applyNumberFormat="1" applyFont="1" applyAlignment="1">
      <alignment vertical="top"/>
    </xf>
    <xf numFmtId="165" fontId="47" fillId="0" borderId="30" xfId="0" applyNumberFormat="1" applyFont="1" applyBorder="1" applyAlignment="1">
      <alignment vertical="top"/>
    </xf>
    <xf numFmtId="165" fontId="48" fillId="0" borderId="0" xfId="0" applyNumberFormat="1" applyFont="1" applyAlignment="1">
      <alignment vertical="top"/>
    </xf>
    <xf numFmtId="165" fontId="48" fillId="0" borderId="19" xfId="0" applyNumberFormat="1" applyFont="1" applyBorder="1" applyAlignment="1">
      <alignment vertical="top"/>
    </xf>
    <xf numFmtId="4" fontId="48" fillId="0" borderId="0" xfId="8" applyNumberFormat="1" applyFont="1" applyAlignment="1">
      <alignment vertical="top" wrapText="1"/>
    </xf>
    <xf numFmtId="4" fontId="31" fillId="0" borderId="36" xfId="8" applyNumberFormat="1" applyFont="1" applyBorder="1" applyAlignment="1">
      <alignment vertical="top"/>
    </xf>
    <xf numFmtId="4" fontId="31" fillId="0" borderId="30" xfId="8" applyNumberFormat="1" applyFont="1" applyBorder="1" applyAlignment="1">
      <alignment vertical="top"/>
    </xf>
    <xf numFmtId="4" fontId="31" fillId="0" borderId="31" xfId="8" applyNumberFormat="1" applyFont="1" applyBorder="1" applyAlignment="1">
      <alignment vertical="top"/>
    </xf>
    <xf numFmtId="0" fontId="47" fillId="0" borderId="0" xfId="0" applyFont="1" applyAlignment="1">
      <alignment vertical="top"/>
    </xf>
    <xf numFmtId="0" fontId="4" fillId="0" borderId="0" xfId="0" applyFont="1" applyAlignment="1">
      <alignment horizontal="right"/>
    </xf>
    <xf numFmtId="2" fontId="4" fillId="0" borderId="0" xfId="0" applyNumberFormat="1" applyFont="1"/>
    <xf numFmtId="4" fontId="4" fillId="2" borderId="0" xfId="0" applyNumberFormat="1" applyFont="1" applyFill="1"/>
    <xf numFmtId="165" fontId="5" fillId="0" borderId="0" xfId="0" applyNumberFormat="1" applyFont="1" applyAlignment="1">
      <alignment horizontal="right" vertical="top"/>
    </xf>
    <xf numFmtId="0" fontId="49" fillId="0" borderId="0" xfId="8" applyFont="1" applyAlignment="1">
      <alignment vertical="top" wrapText="1"/>
    </xf>
    <xf numFmtId="0" fontId="49" fillId="0" borderId="0" xfId="8" applyFont="1" applyAlignment="1">
      <alignment vertical="top"/>
    </xf>
    <xf numFmtId="4" fontId="7" fillId="0" borderId="0" xfId="8" applyNumberFormat="1" applyFont="1" applyAlignment="1">
      <alignment vertical="top"/>
    </xf>
    <xf numFmtId="0" fontId="5" fillId="0" borderId="0" xfId="0" applyFont="1" applyAlignment="1">
      <alignment vertical="top"/>
    </xf>
    <xf numFmtId="0" fontId="50" fillId="0" borderId="0" xfId="0" applyFont="1" applyAlignment="1">
      <alignment vertical="top"/>
    </xf>
    <xf numFmtId="0" fontId="52" fillId="0" borderId="0" xfId="13" applyFont="1" applyAlignment="1">
      <alignment vertical="top"/>
    </xf>
    <xf numFmtId="0" fontId="0" fillId="0" borderId="0" xfId="0" applyAlignment="1">
      <alignment horizontal="right" vertical="top"/>
    </xf>
    <xf numFmtId="0" fontId="2" fillId="0" borderId="0" xfId="8" applyFont="1" applyAlignment="1">
      <alignment vertical="top"/>
    </xf>
    <xf numFmtId="0" fontId="2" fillId="0" borderId="0" xfId="8" quotePrefix="1" applyFont="1" applyAlignment="1">
      <alignment vertical="top"/>
    </xf>
    <xf numFmtId="4" fontId="7" fillId="0" borderId="19" xfId="8" applyNumberFormat="1" applyFont="1" applyBorder="1" applyAlignment="1">
      <alignment vertical="top"/>
    </xf>
    <xf numFmtId="4" fontId="32" fillId="0" borderId="19" xfId="8" applyNumberFormat="1" applyFont="1" applyBorder="1" applyAlignment="1">
      <alignment vertical="top"/>
    </xf>
    <xf numFmtId="4" fontId="7" fillId="0" borderId="30" xfId="8" applyNumberFormat="1" applyFont="1" applyBorder="1" applyAlignment="1">
      <alignment vertical="top"/>
    </xf>
    <xf numFmtId="4" fontId="46" fillId="0" borderId="30" xfId="0" applyNumberFormat="1" applyFont="1" applyBorder="1" applyAlignment="1">
      <alignment vertical="top"/>
    </xf>
    <xf numFmtId="10" fontId="32" fillId="0" borderId="19" xfId="8" applyNumberFormat="1" applyFont="1" applyBorder="1" applyAlignment="1">
      <alignment vertical="top"/>
    </xf>
    <xf numFmtId="4" fontId="31" fillId="0" borderId="29" xfId="8" applyNumberFormat="1" applyFont="1" applyBorder="1" applyAlignment="1">
      <alignment vertical="top"/>
    </xf>
    <xf numFmtId="0" fontId="23" fillId="0" borderId="0" xfId="0" applyFont="1" applyAlignment="1">
      <alignment vertical="top"/>
    </xf>
    <xf numFmtId="4" fontId="53" fillId="0" borderId="30" xfId="8" applyNumberFormat="1" applyFont="1" applyBorder="1" applyAlignment="1">
      <alignment vertical="top"/>
    </xf>
    <xf numFmtId="4" fontId="32" fillId="0" borderId="31" xfId="8" applyNumberFormat="1" applyFont="1" applyBorder="1" applyAlignment="1">
      <alignment vertical="top"/>
    </xf>
    <xf numFmtId="165" fontId="4" fillId="4" borderId="35" xfId="0" applyNumberFormat="1" applyFont="1" applyFill="1" applyBorder="1" applyAlignment="1">
      <alignment vertical="top"/>
    </xf>
    <xf numFmtId="4" fontId="53" fillId="0" borderId="0" xfId="8" applyNumberFormat="1" applyFont="1" applyAlignment="1">
      <alignment vertical="top"/>
    </xf>
    <xf numFmtId="4" fontId="46" fillId="0" borderId="19" xfId="0" applyNumberFormat="1" applyFont="1" applyBorder="1" applyAlignment="1">
      <alignment vertical="top"/>
    </xf>
    <xf numFmtId="4" fontId="17" fillId="0" borderId="0" xfId="8" applyNumberFormat="1" applyFont="1" applyAlignment="1">
      <alignment horizontal="center" vertical="top" wrapText="1"/>
    </xf>
    <xf numFmtId="0" fontId="15" fillId="0" borderId="30" xfId="8" applyFont="1" applyBorder="1" applyAlignment="1">
      <alignment vertical="top" wrapText="1"/>
    </xf>
    <xf numFmtId="4" fontId="24" fillId="0" borderId="19" xfId="8" applyNumberFormat="1" applyFont="1" applyBorder="1" applyAlignment="1">
      <alignment horizontal="right" vertical="top" wrapText="1"/>
    </xf>
    <xf numFmtId="0" fontId="24" fillId="0" borderId="30" xfId="8" applyFont="1" applyBorder="1" applyAlignment="1">
      <alignment vertical="top" wrapText="1"/>
    </xf>
    <xf numFmtId="4" fontId="24" fillId="0" borderId="0" xfId="8" applyNumberFormat="1" applyFont="1" applyAlignment="1">
      <alignment horizontal="right" vertical="top" wrapText="1"/>
    </xf>
    <xf numFmtId="4" fontId="40" fillId="0" borderId="19" xfId="8" applyNumberFormat="1" applyFont="1" applyBorder="1" applyAlignment="1">
      <alignment horizontal="right" vertical="top" wrapText="1"/>
    </xf>
    <xf numFmtId="0" fontId="40" fillId="0" borderId="0" xfId="8" applyFont="1" applyAlignment="1">
      <alignment horizontal="right" vertical="top" wrapText="1"/>
    </xf>
    <xf numFmtId="0" fontId="34" fillId="0" borderId="30" xfId="8" applyFont="1" applyBorder="1" applyAlignment="1">
      <alignment horizontal="right" vertical="top" wrapText="1"/>
    </xf>
    <xf numFmtId="0" fontId="15" fillId="0" borderId="0" xfId="8" applyFont="1" applyAlignment="1">
      <alignment horizontal="right" vertical="top" wrapText="1"/>
    </xf>
    <xf numFmtId="0" fontId="49" fillId="0" borderId="30" xfId="8" applyFont="1" applyBorder="1" applyAlignment="1">
      <alignment vertical="top" wrapText="1"/>
    </xf>
    <xf numFmtId="0" fontId="49" fillId="0" borderId="19" xfId="8" applyFont="1" applyBorder="1" applyAlignment="1">
      <alignment vertical="top" wrapText="1"/>
    </xf>
    <xf numFmtId="0" fontId="49" fillId="0" borderId="30" xfId="8" applyFont="1" applyBorder="1" applyAlignment="1">
      <alignment vertical="top"/>
    </xf>
    <xf numFmtId="0" fontId="49" fillId="0" borderId="19" xfId="8" applyFont="1" applyBorder="1" applyAlignment="1">
      <alignment vertical="top"/>
    </xf>
    <xf numFmtId="4" fontId="5" fillId="0" borderId="0" xfId="10" applyNumberFormat="1" applyFont="1" applyAlignment="1">
      <alignment vertical="top"/>
    </xf>
    <xf numFmtId="4" fontId="5" fillId="0" borderId="0" xfId="12" applyNumberFormat="1" applyFont="1" applyAlignment="1">
      <alignment vertical="top"/>
    </xf>
    <xf numFmtId="4" fontId="5" fillId="0" borderId="0" xfId="11" applyNumberFormat="1" applyFont="1" applyAlignment="1">
      <alignment vertical="top"/>
    </xf>
    <xf numFmtId="165" fontId="5" fillId="0" borderId="35" xfId="0" applyNumberFormat="1" applyFont="1" applyBorder="1" applyAlignment="1">
      <alignment vertical="top"/>
    </xf>
    <xf numFmtId="165" fontId="4" fillId="0" borderId="34" xfId="0" applyNumberFormat="1" applyFont="1" applyBorder="1" applyAlignment="1">
      <alignment vertical="top"/>
    </xf>
    <xf numFmtId="165" fontId="5" fillId="0" borderId="33" xfId="0" applyNumberFormat="1" applyFont="1" applyBorder="1" applyAlignment="1">
      <alignment vertical="top"/>
    </xf>
    <xf numFmtId="4" fontId="5" fillId="0" borderId="0" xfId="9" applyNumberFormat="1" applyFont="1" applyAlignment="1">
      <alignment vertical="top"/>
    </xf>
    <xf numFmtId="4" fontId="5" fillId="0" borderId="10" xfId="9" applyNumberFormat="1" applyFont="1" applyBorder="1" applyAlignment="1">
      <alignment vertical="top"/>
    </xf>
    <xf numFmtId="4" fontId="5" fillId="0" borderId="0" xfId="2" applyNumberFormat="1" applyFont="1" applyAlignment="1">
      <alignment vertical="top"/>
    </xf>
    <xf numFmtId="4" fontId="5" fillId="0" borderId="0" xfId="3" applyNumberFormat="1" applyFont="1" applyAlignment="1">
      <alignment vertical="top"/>
    </xf>
    <xf numFmtId="165" fontId="5" fillId="0" borderId="49" xfId="0" applyNumberFormat="1" applyFont="1" applyBorder="1" applyAlignment="1">
      <alignment vertical="top"/>
    </xf>
    <xf numFmtId="0" fontId="0" fillId="0" borderId="19" xfId="0" applyBorder="1" applyAlignment="1">
      <alignment vertical="top"/>
    </xf>
    <xf numFmtId="4" fontId="21" fillId="0" borderId="44" xfId="0" applyNumberFormat="1" applyFont="1" applyBorder="1" applyAlignment="1">
      <alignment vertical="top"/>
    </xf>
    <xf numFmtId="165" fontId="5" fillId="0" borderId="44" xfId="0" applyNumberFormat="1" applyFont="1" applyBorder="1" applyAlignment="1">
      <alignment vertical="top"/>
    </xf>
    <xf numFmtId="165" fontId="5" fillId="0" borderId="45" xfId="0" applyNumberFormat="1" applyFont="1" applyBorder="1" applyAlignment="1">
      <alignment vertical="top"/>
    </xf>
    <xf numFmtId="165" fontId="5" fillId="0" borderId="46" xfId="0" applyNumberFormat="1" applyFont="1" applyBorder="1" applyAlignment="1">
      <alignment vertical="top"/>
    </xf>
    <xf numFmtId="165" fontId="4" fillId="0" borderId="44" xfId="0" applyNumberFormat="1" applyFont="1" applyBorder="1" applyAlignment="1">
      <alignment vertical="top"/>
    </xf>
    <xf numFmtId="165" fontId="5" fillId="0" borderId="37" xfId="0" applyNumberFormat="1" applyFont="1" applyBorder="1" applyAlignment="1">
      <alignment vertical="top"/>
    </xf>
    <xf numFmtId="165" fontId="4" fillId="0" borderId="36" xfId="0" applyNumberFormat="1" applyFont="1" applyBorder="1" applyAlignment="1">
      <alignment vertical="top"/>
    </xf>
    <xf numFmtId="4" fontId="27" fillId="0" borderId="36" xfId="8" applyNumberFormat="1" applyFont="1" applyBorder="1" applyAlignment="1">
      <alignment horizontal="right" vertical="top"/>
    </xf>
    <xf numFmtId="4" fontId="27" fillId="0" borderId="30" xfId="8" applyNumberFormat="1" applyFont="1" applyBorder="1" applyAlignment="1">
      <alignment horizontal="right" vertical="top"/>
    </xf>
    <xf numFmtId="4" fontId="4" fillId="0" borderId="30" xfId="8" applyNumberFormat="1" applyFont="1" applyBorder="1" applyAlignment="1">
      <alignment horizontal="right" vertical="top"/>
    </xf>
    <xf numFmtId="165" fontId="4" fillId="0" borderId="33" xfId="0" applyNumberFormat="1" applyFont="1" applyBorder="1" applyAlignment="1">
      <alignment vertical="top"/>
    </xf>
    <xf numFmtId="1" fontId="5" fillId="0" borderId="0" xfId="0" applyNumberFormat="1" applyFont="1" applyAlignment="1">
      <alignment vertical="top"/>
    </xf>
    <xf numFmtId="9" fontId="5" fillId="0" borderId="0" xfId="0" applyNumberFormat="1" applyFont="1" applyAlignment="1">
      <alignment vertical="top"/>
    </xf>
    <xf numFmtId="4" fontId="21" fillId="0" borderId="27" xfId="8" applyNumberFormat="1" applyFont="1" applyBorder="1" applyAlignment="1">
      <alignment vertical="top"/>
    </xf>
    <xf numFmtId="4" fontId="6" fillId="0" borderId="40" xfId="0" applyNumberFormat="1" applyFont="1" applyBorder="1" applyAlignment="1">
      <alignment vertical="top"/>
    </xf>
    <xf numFmtId="165" fontId="5" fillId="0" borderId="29" xfId="0" applyNumberFormat="1" applyFont="1" applyBorder="1" applyAlignment="1">
      <alignment vertical="top"/>
    </xf>
    <xf numFmtId="165" fontId="4" fillId="0" borderId="31" xfId="0" applyNumberFormat="1" applyFont="1" applyBorder="1" applyAlignment="1">
      <alignment vertical="top"/>
    </xf>
    <xf numFmtId="0" fontId="17" fillId="4" borderId="0" xfId="8" applyFont="1" applyFill="1" applyAlignment="1">
      <alignment horizontal="right" vertical="top" wrapText="1"/>
    </xf>
    <xf numFmtId="0" fontId="49" fillId="4" borderId="0" xfId="8" quotePrefix="1" applyFont="1" applyFill="1" applyAlignment="1">
      <alignment horizontal="center" vertical="top" wrapText="1"/>
    </xf>
    <xf numFmtId="0" fontId="49" fillId="4" borderId="0" xfId="8" applyFont="1" applyFill="1" applyAlignment="1">
      <alignment vertical="top"/>
    </xf>
    <xf numFmtId="4" fontId="5" fillId="4" borderId="0" xfId="8" applyNumberFormat="1" applyFont="1" applyFill="1" applyAlignment="1">
      <alignment vertical="top"/>
    </xf>
    <xf numFmtId="4" fontId="32" fillId="4" borderId="0" xfId="8" applyNumberFormat="1" applyFont="1" applyFill="1" applyAlignment="1">
      <alignment vertical="top"/>
    </xf>
    <xf numFmtId="4" fontId="46" fillId="4" borderId="0" xfId="0" applyNumberFormat="1" applyFont="1" applyFill="1" applyAlignment="1">
      <alignment vertical="top"/>
    </xf>
    <xf numFmtId="4" fontId="26" fillId="4" borderId="0" xfId="8" applyNumberFormat="1" applyFont="1" applyFill="1" applyAlignment="1">
      <alignment vertical="top"/>
    </xf>
    <xf numFmtId="4" fontId="4" fillId="4" borderId="0" xfId="8" applyNumberFormat="1" applyFont="1" applyFill="1" applyAlignment="1">
      <alignment vertical="top"/>
    </xf>
    <xf numFmtId="4" fontId="53" fillId="4" borderId="0" xfId="8" applyNumberFormat="1" applyFont="1" applyFill="1" applyAlignment="1">
      <alignment vertical="top"/>
    </xf>
    <xf numFmtId="4" fontId="32" fillId="4" borderId="29" xfId="8" applyNumberFormat="1" applyFont="1" applyFill="1" applyBorder="1" applyAlignment="1">
      <alignment vertical="top"/>
    </xf>
    <xf numFmtId="0" fontId="54" fillId="0" borderId="0" xfId="0" applyFont="1" applyAlignment="1">
      <alignment vertical="top"/>
    </xf>
    <xf numFmtId="4" fontId="41" fillId="0" borderId="0" xfId="0" applyNumberFormat="1" applyFont="1" applyAlignment="1">
      <alignment vertical="top"/>
    </xf>
    <xf numFmtId="0" fontId="41" fillId="0" borderId="0" xfId="0" applyFont="1"/>
    <xf numFmtId="0" fontId="41" fillId="0" borderId="0" xfId="0" applyFont="1" applyAlignment="1">
      <alignment vertical="top"/>
    </xf>
    <xf numFmtId="4" fontId="54" fillId="0" borderId="0" xfId="0" applyNumberFormat="1" applyFont="1" applyAlignment="1">
      <alignment vertical="top"/>
    </xf>
    <xf numFmtId="4" fontId="55" fillId="0" borderId="0" xfId="0" applyNumberFormat="1" applyFont="1" applyAlignment="1">
      <alignment vertical="top"/>
    </xf>
    <xf numFmtId="0" fontId="41" fillId="0" borderId="0" xfId="0" applyFont="1" applyAlignment="1">
      <alignment horizontal="center"/>
    </xf>
    <xf numFmtId="3" fontId="54" fillId="0" borderId="0" xfId="0" applyNumberFormat="1" applyFont="1" applyAlignment="1">
      <alignment vertical="top"/>
    </xf>
    <xf numFmtId="3" fontId="41" fillId="0" borderId="0" xfId="0" applyNumberFormat="1" applyFont="1"/>
    <xf numFmtId="3" fontId="5" fillId="0" borderId="0" xfId="0" applyNumberFormat="1" applyFont="1"/>
    <xf numFmtId="3" fontId="41" fillId="0" borderId="0" xfId="0" applyNumberFormat="1" applyFont="1" applyAlignment="1">
      <alignment vertical="top"/>
    </xf>
    <xf numFmtId="3" fontId="55" fillId="0" borderId="0" xfId="0" applyNumberFormat="1" applyFont="1" applyAlignment="1">
      <alignment vertical="top"/>
    </xf>
    <xf numFmtId="4" fontId="49" fillId="0" borderId="30" xfId="8" applyNumberFormat="1" applyFont="1" applyBorder="1" applyAlignment="1">
      <alignment vertical="top"/>
    </xf>
    <xf numFmtId="4" fontId="49" fillId="0" borderId="0" xfId="8" applyNumberFormat="1" applyFont="1" applyAlignment="1">
      <alignment vertical="top"/>
    </xf>
    <xf numFmtId="4" fontId="49" fillId="4" borderId="0" xfId="8" applyNumberFormat="1" applyFont="1" applyFill="1" applyAlignment="1">
      <alignment vertical="top"/>
    </xf>
    <xf numFmtId="4" fontId="49" fillId="0" borderId="19" xfId="8" applyNumberFormat="1" applyFont="1" applyBorder="1" applyAlignment="1">
      <alignment vertical="top"/>
    </xf>
    <xf numFmtId="4" fontId="4" fillId="0" borderId="34" xfId="0" applyNumberFormat="1" applyFont="1" applyBorder="1" applyAlignment="1">
      <alignment vertical="top"/>
    </xf>
    <xf numFmtId="4" fontId="5" fillId="0" borderId="35" xfId="0" applyNumberFormat="1" applyFont="1" applyBorder="1" applyAlignment="1">
      <alignment vertical="top"/>
    </xf>
    <xf numFmtId="4" fontId="4" fillId="4" borderId="34" xfId="0" applyNumberFormat="1" applyFont="1" applyFill="1" applyBorder="1" applyAlignment="1">
      <alignment vertical="top"/>
    </xf>
    <xf numFmtId="4" fontId="5" fillId="0" borderId="33" xfId="0" applyNumberFormat="1" applyFont="1" applyBorder="1" applyAlignment="1">
      <alignment vertical="top"/>
    </xf>
    <xf numFmtId="4" fontId="47" fillId="0" borderId="30" xfId="0" applyNumberFormat="1" applyFont="1" applyBorder="1" applyAlignment="1">
      <alignment vertical="top"/>
    </xf>
    <xf numFmtId="4" fontId="47" fillId="4" borderId="30" xfId="0" applyNumberFormat="1" applyFont="1" applyFill="1" applyBorder="1" applyAlignment="1">
      <alignment vertical="top"/>
    </xf>
    <xf numFmtId="4" fontId="47" fillId="0" borderId="24" xfId="0" applyNumberFormat="1" applyFont="1" applyBorder="1" applyAlignment="1">
      <alignment vertical="top"/>
    </xf>
    <xf numFmtId="4" fontId="5" fillId="4" borderId="0" xfId="0" applyNumberFormat="1" applyFont="1" applyFill="1" applyAlignment="1">
      <alignment vertical="top"/>
    </xf>
    <xf numFmtId="4" fontId="50" fillId="0" borderId="0" xfId="0" applyNumberFormat="1" applyFont="1" applyAlignment="1">
      <alignment vertical="top"/>
    </xf>
    <xf numFmtId="4" fontId="50" fillId="0" borderId="30" xfId="0" applyNumberFormat="1" applyFont="1" applyBorder="1" applyAlignment="1">
      <alignment vertical="top"/>
    </xf>
    <xf numFmtId="4" fontId="50" fillId="4" borderId="0" xfId="0" applyNumberFormat="1" applyFont="1" applyFill="1" applyAlignment="1">
      <alignment vertical="top"/>
    </xf>
    <xf numFmtId="4" fontId="50" fillId="0" borderId="19" xfId="0" applyNumberFormat="1" applyFont="1" applyBorder="1" applyAlignment="1">
      <alignment vertical="top"/>
    </xf>
    <xf numFmtId="4" fontId="4" fillId="0" borderId="44" xfId="0" applyNumberFormat="1" applyFont="1" applyBorder="1" applyAlignment="1">
      <alignment vertical="top"/>
    </xf>
    <xf numFmtId="4" fontId="4" fillId="4" borderId="44" xfId="0" applyNumberFormat="1" applyFont="1" applyFill="1" applyBorder="1" applyAlignment="1">
      <alignment vertical="top"/>
    </xf>
    <xf numFmtId="4" fontId="4" fillId="0" borderId="27" xfId="0" applyNumberFormat="1" applyFont="1" applyBorder="1" applyAlignment="1">
      <alignment vertical="top"/>
    </xf>
    <xf numFmtId="0" fontId="56" fillId="0" borderId="0" xfId="0" applyFont="1"/>
    <xf numFmtId="0" fontId="57" fillId="0" borderId="0" xfId="0" applyFont="1"/>
    <xf numFmtId="0" fontId="58" fillId="0" borderId="0" xfId="0" applyFont="1"/>
    <xf numFmtId="165" fontId="5" fillId="0" borderId="18" xfId="0" applyNumberFormat="1" applyFont="1" applyBorder="1" applyAlignment="1">
      <alignment vertical="top"/>
    </xf>
    <xf numFmtId="165" fontId="5" fillId="0" borderId="22" xfId="0" applyNumberFormat="1" applyFont="1" applyBorder="1" applyAlignment="1">
      <alignment vertical="top"/>
    </xf>
    <xf numFmtId="165" fontId="21" fillId="6" borderId="53" xfId="0" applyNumberFormat="1" applyFont="1" applyFill="1" applyBorder="1" applyAlignment="1">
      <alignment vertical="top"/>
    </xf>
    <xf numFmtId="165" fontId="21" fillId="6" borderId="35" xfId="0" applyNumberFormat="1" applyFont="1" applyFill="1" applyBorder="1" applyAlignment="1">
      <alignment vertical="top"/>
    </xf>
    <xf numFmtId="165" fontId="21" fillId="6" borderId="54" xfId="0" applyNumberFormat="1" applyFont="1" applyFill="1" applyBorder="1" applyAlignment="1">
      <alignment vertical="top"/>
    </xf>
    <xf numFmtId="165" fontId="4" fillId="0" borderId="18" xfId="0" applyNumberFormat="1" applyFont="1" applyBorder="1" applyAlignment="1">
      <alignment horizontal="center" vertical="top"/>
    </xf>
    <xf numFmtId="40" fontId="4" fillId="0" borderId="22" xfId="0" applyNumberFormat="1" applyFont="1" applyBorder="1" applyAlignment="1">
      <alignment horizontal="center" vertical="top"/>
    </xf>
    <xf numFmtId="4" fontId="5" fillId="0" borderId="22" xfId="0" applyNumberFormat="1" applyFont="1" applyBorder="1" applyAlignment="1">
      <alignment vertical="top"/>
    </xf>
    <xf numFmtId="165" fontId="5" fillId="0" borderId="53" xfId="0" applyNumberFormat="1" applyFont="1" applyBorder="1" applyAlignment="1">
      <alignment vertical="top"/>
    </xf>
    <xf numFmtId="165" fontId="5" fillId="0" borderId="54" xfId="0" applyNumberFormat="1" applyFont="1" applyBorder="1" applyAlignment="1">
      <alignment vertical="top"/>
    </xf>
    <xf numFmtId="165" fontId="5" fillId="0" borderId="28" xfId="0" applyNumberFormat="1" applyFont="1" applyBorder="1" applyAlignment="1">
      <alignment vertical="top"/>
    </xf>
    <xf numFmtId="165" fontId="5" fillId="0" borderId="5" xfId="0" applyNumberFormat="1" applyFont="1" applyBorder="1" applyAlignment="1">
      <alignment vertical="top"/>
    </xf>
    <xf numFmtId="165" fontId="4" fillId="0" borderId="50" xfId="0" applyNumberFormat="1" applyFont="1" applyBorder="1" applyAlignment="1">
      <alignment horizontal="center" vertical="top"/>
    </xf>
    <xf numFmtId="165" fontId="5" fillId="0" borderId="51" xfId="0" applyNumberFormat="1" applyFont="1" applyBorder="1" applyAlignment="1">
      <alignment horizontal="center" vertical="top"/>
    </xf>
    <xf numFmtId="165" fontId="4" fillId="0" borderId="52" xfId="0" applyNumberFormat="1" applyFont="1" applyBorder="1" applyAlignment="1">
      <alignment horizontal="center" vertical="top"/>
    </xf>
    <xf numFmtId="165" fontId="6" fillId="0" borderId="23" xfId="0" applyNumberFormat="1" applyFont="1" applyBorder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0" fontId="0" fillId="5" borderId="0" xfId="0" applyFill="1" applyAlignment="1">
      <alignment vertical="top"/>
    </xf>
    <xf numFmtId="0" fontId="36" fillId="0" borderId="0" xfId="0" applyFont="1" applyAlignment="1">
      <alignment vertical="top"/>
    </xf>
    <xf numFmtId="166" fontId="4" fillId="4" borderId="49" xfId="0" applyNumberFormat="1" applyFont="1" applyFill="1" applyBorder="1" applyAlignment="1">
      <alignment horizontal="center" vertical="top"/>
    </xf>
    <xf numFmtId="165" fontId="4" fillId="0" borderId="5" xfId="0" applyNumberFormat="1" applyFont="1" applyBorder="1" applyAlignment="1">
      <alignment horizontal="center" vertical="top"/>
    </xf>
    <xf numFmtId="165" fontId="6" fillId="0" borderId="50" xfId="0" applyNumberFormat="1" applyFont="1" applyBorder="1" applyAlignment="1">
      <alignment horizontal="center" vertical="top"/>
    </xf>
    <xf numFmtId="165" fontId="4" fillId="0" borderId="51" xfId="0" applyNumberFormat="1" applyFont="1" applyBorder="1" applyAlignment="1">
      <alignment horizontal="center" vertical="top"/>
    </xf>
    <xf numFmtId="165" fontId="6" fillId="0" borderId="52" xfId="0" applyNumberFormat="1" applyFont="1" applyBorder="1" applyAlignment="1">
      <alignment horizontal="center" vertical="top"/>
    </xf>
    <xf numFmtId="165" fontId="4" fillId="0" borderId="23" xfId="0" applyNumberFormat="1" applyFont="1" applyBorder="1" applyAlignment="1">
      <alignment horizontal="center" vertical="top"/>
    </xf>
    <xf numFmtId="165" fontId="38" fillId="6" borderId="35" xfId="0" applyNumberFormat="1" applyFont="1" applyFill="1" applyBorder="1" applyAlignment="1">
      <alignment vertical="top"/>
    </xf>
    <xf numFmtId="165" fontId="21" fillId="6" borderId="49" xfId="0" applyNumberFormat="1" applyFont="1" applyFill="1" applyBorder="1" applyAlignment="1">
      <alignment vertical="top"/>
    </xf>
    <xf numFmtId="4" fontId="5" fillId="0" borderId="54" xfId="0" applyNumberFormat="1" applyFont="1" applyBorder="1" applyAlignment="1">
      <alignment vertical="top"/>
    </xf>
    <xf numFmtId="165" fontId="4" fillId="0" borderId="28" xfId="0" applyNumberFormat="1" applyFont="1" applyBorder="1" applyAlignment="1">
      <alignment horizontal="center" vertical="top"/>
    </xf>
    <xf numFmtId="4" fontId="21" fillId="6" borderId="35" xfId="0" applyNumberFormat="1" applyFont="1" applyFill="1" applyBorder="1" applyAlignment="1">
      <alignment vertical="top"/>
    </xf>
    <xf numFmtId="165" fontId="5" fillId="0" borderId="48" xfId="0" applyNumberFormat="1" applyFont="1" applyBorder="1" applyAlignment="1">
      <alignment horizontal="center" vertical="top"/>
    </xf>
    <xf numFmtId="165" fontId="4" fillId="0" borderId="48" xfId="0" applyNumberFormat="1" applyFont="1" applyBorder="1" applyAlignment="1">
      <alignment horizontal="center" vertical="top"/>
    </xf>
    <xf numFmtId="165" fontId="6" fillId="0" borderId="48" xfId="0" applyNumberFormat="1" applyFont="1" applyBorder="1" applyAlignment="1">
      <alignment horizontal="center" vertical="top"/>
    </xf>
    <xf numFmtId="165" fontId="5" fillId="5" borderId="53" xfId="0" applyNumberFormat="1" applyFont="1" applyFill="1" applyBorder="1" applyAlignment="1">
      <alignment vertical="top"/>
    </xf>
    <xf numFmtId="165" fontId="5" fillId="5" borderId="35" xfId="0" applyNumberFormat="1" applyFont="1" applyFill="1" applyBorder="1" applyAlignment="1">
      <alignment vertical="top"/>
    </xf>
    <xf numFmtId="165" fontId="5" fillId="5" borderId="54" xfId="0" applyNumberFormat="1" applyFont="1" applyFill="1" applyBorder="1" applyAlignment="1">
      <alignment vertical="top"/>
    </xf>
    <xf numFmtId="4" fontId="5" fillId="5" borderId="35" xfId="0" applyNumberFormat="1" applyFont="1" applyFill="1" applyBorder="1" applyAlignment="1">
      <alignment vertical="top"/>
    </xf>
    <xf numFmtId="4" fontId="5" fillId="0" borderId="48" xfId="0" applyNumberFormat="1" applyFont="1" applyBorder="1" applyAlignment="1">
      <alignment vertical="top"/>
    </xf>
    <xf numFmtId="40" fontId="4" fillId="0" borderId="51" xfId="0" applyNumberFormat="1" applyFont="1" applyBorder="1" applyAlignment="1">
      <alignment horizontal="center" vertical="top"/>
    </xf>
    <xf numFmtId="165" fontId="5" fillId="5" borderId="49" xfId="0" applyNumberFormat="1" applyFont="1" applyFill="1" applyBorder="1" applyAlignment="1">
      <alignment vertical="top"/>
    </xf>
    <xf numFmtId="165" fontId="4" fillId="0" borderId="6" xfId="0" applyNumberFormat="1" applyFont="1" applyBorder="1" applyAlignment="1">
      <alignment horizontal="center" vertical="top"/>
    </xf>
    <xf numFmtId="4" fontId="5" fillId="0" borderId="10" xfId="0" applyNumberFormat="1" applyFont="1" applyBorder="1" applyAlignment="1">
      <alignment vertical="top"/>
    </xf>
    <xf numFmtId="40" fontId="4" fillId="0" borderId="23" xfId="0" applyNumberFormat="1" applyFont="1" applyBorder="1" applyAlignment="1">
      <alignment horizontal="center" vertical="top"/>
    </xf>
    <xf numFmtId="165" fontId="5" fillId="0" borderId="50" xfId="0" applyNumberFormat="1" applyFont="1" applyBorder="1" applyAlignment="1">
      <alignment vertical="top"/>
    </xf>
    <xf numFmtId="165" fontId="5" fillId="0" borderId="48" xfId="0" applyNumberFormat="1" applyFont="1" applyBorder="1" applyAlignment="1">
      <alignment vertical="top"/>
    </xf>
    <xf numFmtId="165" fontId="5" fillId="0" borderId="51" xfId="0" applyNumberFormat="1" applyFont="1" applyBorder="1" applyAlignment="1">
      <alignment vertical="top"/>
    </xf>
    <xf numFmtId="165" fontId="23" fillId="6" borderId="53" xfId="0" applyNumberFormat="1" applyFont="1" applyFill="1" applyBorder="1" applyAlignment="1">
      <alignment vertical="top"/>
    </xf>
    <xf numFmtId="165" fontId="36" fillId="6" borderId="54" xfId="0" applyNumberFormat="1" applyFont="1" applyFill="1" applyBorder="1" applyAlignment="1">
      <alignment vertical="top"/>
    </xf>
    <xf numFmtId="165" fontId="36" fillId="6" borderId="53" xfId="0" applyNumberFormat="1" applyFont="1" applyFill="1" applyBorder="1" applyAlignment="1">
      <alignment vertical="top"/>
    </xf>
    <xf numFmtId="165" fontId="23" fillId="6" borderId="54" xfId="0" applyNumberFormat="1" applyFont="1" applyFill="1" applyBorder="1" applyAlignment="1">
      <alignment vertical="top"/>
    </xf>
    <xf numFmtId="165" fontId="23" fillId="6" borderId="49" xfId="0" applyNumberFormat="1" applyFont="1" applyFill="1" applyBorder="1" applyAlignment="1">
      <alignment vertical="top"/>
    </xf>
    <xf numFmtId="0" fontId="23" fillId="0" borderId="0" xfId="0" applyFont="1"/>
    <xf numFmtId="0" fontId="23" fillId="0" borderId="0" xfId="0" applyFont="1" applyAlignment="1">
      <alignment horizontal="right" vertical="top"/>
    </xf>
    <xf numFmtId="0" fontId="4" fillId="0" borderId="0" xfId="0" applyFont="1" applyAlignment="1">
      <alignment horizontal="center"/>
    </xf>
    <xf numFmtId="0" fontId="51" fillId="0" borderId="0" xfId="0" applyFont="1"/>
    <xf numFmtId="0" fontId="5" fillId="0" borderId="0" xfId="0" applyFont="1" applyAlignment="1">
      <alignment horizontal="center"/>
    </xf>
    <xf numFmtId="4" fontId="5" fillId="0" borderId="35" xfId="0" applyNumberFormat="1" applyFont="1" applyBorder="1"/>
    <xf numFmtId="4" fontId="59" fillId="0" borderId="0" xfId="0" applyNumberFormat="1" applyFont="1"/>
    <xf numFmtId="0" fontId="18" fillId="0" borderId="0" xfId="0" applyFont="1"/>
    <xf numFmtId="0" fontId="59" fillId="0" borderId="0" xfId="0" applyFont="1"/>
    <xf numFmtId="0" fontId="18" fillId="0" borderId="10" xfId="0" applyFont="1" applyBorder="1"/>
    <xf numFmtId="0" fontId="18" fillId="0" borderId="35" xfId="0" applyFont="1" applyBorder="1"/>
    <xf numFmtId="0" fontId="60" fillId="0" borderId="35" xfId="0" applyFont="1" applyBorder="1"/>
    <xf numFmtId="0" fontId="5" fillId="0" borderId="48" xfId="0" applyFont="1" applyBorder="1"/>
    <xf numFmtId="0" fontId="5" fillId="0" borderId="51" xfId="0" applyFont="1" applyBorder="1"/>
    <xf numFmtId="0" fontId="5" fillId="0" borderId="22" xfId="0" applyFont="1" applyBorder="1"/>
    <xf numFmtId="0" fontId="5" fillId="0" borderId="52" xfId="0" applyFont="1" applyBorder="1"/>
    <xf numFmtId="0" fontId="5" fillId="0" borderId="10" xfId="0" applyFont="1" applyBorder="1"/>
    <xf numFmtId="0" fontId="5" fillId="0" borderId="23" xfId="0" applyFont="1" applyBorder="1"/>
    <xf numFmtId="0" fontId="61" fillId="0" borderId="0" xfId="0" applyFont="1"/>
    <xf numFmtId="4" fontId="5" fillId="0" borderId="21" xfId="0" applyNumberFormat="1" applyFont="1" applyBorder="1"/>
    <xf numFmtId="0" fontId="5" fillId="0" borderId="50" xfId="0" applyFont="1" applyBorder="1"/>
    <xf numFmtId="0" fontId="5" fillId="0" borderId="18" xfId="0" applyFont="1" applyBorder="1"/>
    <xf numFmtId="0" fontId="5" fillId="0" borderId="0" xfId="0" quotePrefix="1" applyFont="1"/>
    <xf numFmtId="4" fontId="5" fillId="0" borderId="0" xfId="0" quotePrefix="1" applyNumberFormat="1" applyFont="1"/>
    <xf numFmtId="4" fontId="5" fillId="0" borderId="10" xfId="0" applyNumberFormat="1" applyFont="1" applyBorder="1"/>
    <xf numFmtId="4" fontId="30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4" fontId="42" fillId="0" borderId="0" xfId="0" applyNumberFormat="1" applyFont="1" applyAlignment="1">
      <alignment vertical="top"/>
    </xf>
    <xf numFmtId="4" fontId="62" fillId="0" borderId="0" xfId="0" applyNumberFormat="1" applyFont="1" applyAlignment="1">
      <alignment vertical="top"/>
    </xf>
    <xf numFmtId="4" fontId="63" fillId="0" borderId="0" xfId="0" applyNumberFormat="1" applyFont="1" applyAlignment="1">
      <alignment vertical="top"/>
    </xf>
    <xf numFmtId="165" fontId="4" fillId="0" borderId="22" xfId="0" applyNumberFormat="1" applyFont="1" applyBorder="1" applyAlignment="1">
      <alignment horizontal="center" vertical="top"/>
    </xf>
    <xf numFmtId="0" fontId="4" fillId="0" borderId="13" xfId="13" applyFont="1" applyBorder="1" applyAlignment="1">
      <alignment vertical="top" wrapText="1"/>
    </xf>
    <xf numFmtId="0" fontId="64" fillId="0" borderId="0" xfId="13" applyFont="1" applyAlignment="1">
      <alignment vertical="top" wrapText="1"/>
    </xf>
    <xf numFmtId="1" fontId="4" fillId="0" borderId="0" xfId="0" applyNumberFormat="1" applyFont="1" applyAlignment="1">
      <alignment horizontal="center"/>
    </xf>
    <xf numFmtId="1" fontId="5" fillId="0" borderId="0" xfId="13" applyNumberFormat="1" applyFont="1" applyAlignment="1">
      <alignment horizontal="center" vertical="top"/>
    </xf>
    <xf numFmtId="1" fontId="4" fillId="0" borderId="55" xfId="13" applyNumberFormat="1" applyFont="1" applyBorder="1" applyAlignment="1">
      <alignment horizontal="center" vertical="top"/>
    </xf>
    <xf numFmtId="1" fontId="12" fillId="0" borderId="0" xfId="13" applyNumberFormat="1" applyFont="1" applyAlignment="1">
      <alignment horizontal="center" vertical="top"/>
    </xf>
    <xf numFmtId="4" fontId="21" fillId="6" borderId="1" xfId="0" applyNumberFormat="1" applyFont="1" applyFill="1" applyBorder="1" applyAlignment="1">
      <alignment vertical="top"/>
    </xf>
    <xf numFmtId="4" fontId="37" fillId="0" borderId="0" xfId="0" applyNumberFormat="1" applyFont="1" applyAlignment="1">
      <alignment vertical="top"/>
    </xf>
    <xf numFmtId="4" fontId="4" fillId="0" borderId="27" xfId="13" applyNumberFormat="1" applyFont="1" applyBorder="1" applyAlignment="1">
      <alignment horizontal="center" vertical="top"/>
    </xf>
    <xf numFmtId="0" fontId="64" fillId="0" borderId="0" xfId="13" applyFont="1" applyAlignment="1">
      <alignment vertical="top"/>
    </xf>
    <xf numFmtId="14" fontId="5" fillId="0" borderId="7" xfId="0" applyNumberFormat="1" applyFont="1" applyBorder="1"/>
    <xf numFmtId="14" fontId="5" fillId="0" borderId="3" xfId="0" applyNumberFormat="1" applyFont="1" applyBorder="1"/>
    <xf numFmtId="0" fontId="4" fillId="0" borderId="16" xfId="13" applyFont="1" applyBorder="1" applyAlignment="1">
      <alignment vertical="top"/>
    </xf>
    <xf numFmtId="4" fontId="23" fillId="0" borderId="0" xfId="0" applyNumberFormat="1" applyFont="1"/>
    <xf numFmtId="14" fontId="5" fillId="0" borderId="0" xfId="0" applyNumberFormat="1" applyFont="1"/>
    <xf numFmtId="0" fontId="8" fillId="0" borderId="28" xfId="13" applyFont="1" applyBorder="1" applyAlignment="1">
      <alignment horizontal="center" vertical="center" wrapText="1"/>
    </xf>
    <xf numFmtId="0" fontId="8" fillId="0" borderId="6" xfId="13" applyFont="1" applyBorder="1" applyAlignment="1">
      <alignment horizontal="center" vertical="center" wrapText="1"/>
    </xf>
    <xf numFmtId="0" fontId="8" fillId="0" borderId="2" xfId="13" applyFont="1" applyBorder="1" applyAlignment="1">
      <alignment horizontal="center" vertical="center" wrapText="1"/>
    </xf>
    <xf numFmtId="14" fontId="5" fillId="0" borderId="54" xfId="0" applyNumberFormat="1" applyFont="1" applyBorder="1" applyAlignment="1">
      <alignment horizontal="center" vertical="center" wrapText="1"/>
    </xf>
    <xf numFmtId="14" fontId="5" fillId="0" borderId="23" xfId="0" applyNumberFormat="1" applyFont="1" applyBorder="1" applyAlignment="1">
      <alignment horizontal="center" vertical="center"/>
    </xf>
    <xf numFmtId="14" fontId="5" fillId="0" borderId="49" xfId="0" applyNumberFormat="1" applyFont="1" applyBorder="1" applyAlignment="1">
      <alignment horizontal="center" vertical="center"/>
    </xf>
    <xf numFmtId="1" fontId="5" fillId="0" borderId="10" xfId="13" applyNumberFormat="1" applyFont="1" applyBorder="1" applyAlignment="1">
      <alignment horizontal="center" vertical="top"/>
    </xf>
    <xf numFmtId="1" fontId="5" fillId="0" borderId="0" xfId="14" quotePrefix="1" applyNumberFormat="1" applyFont="1" applyAlignment="1">
      <alignment horizontal="center" vertical="top"/>
    </xf>
    <xf numFmtId="4" fontId="5" fillId="0" borderId="30" xfId="13" applyNumberFormat="1" applyFont="1" applyBorder="1" applyAlignment="1">
      <alignment vertical="top"/>
    </xf>
    <xf numFmtId="4" fontId="5" fillId="0" borderId="8" xfId="13" applyNumberFormat="1" applyFont="1" applyBorder="1" applyAlignment="1">
      <alignment vertical="top"/>
    </xf>
    <xf numFmtId="4" fontId="5" fillId="0" borderId="3" xfId="13" applyNumberFormat="1" applyFont="1" applyBorder="1" applyAlignment="1">
      <alignment vertical="top"/>
    </xf>
    <xf numFmtId="4" fontId="5" fillId="0" borderId="13" xfId="13" applyNumberFormat="1" applyFont="1" applyBorder="1" applyAlignment="1">
      <alignment vertical="top"/>
    </xf>
    <xf numFmtId="4" fontId="5" fillId="0" borderId="24" xfId="13" applyNumberFormat="1" applyFont="1" applyBorder="1" applyAlignment="1">
      <alignment vertical="top"/>
    </xf>
    <xf numFmtId="2" fontId="5" fillId="0" borderId="24" xfId="14" applyNumberFormat="1" applyFont="1" applyBorder="1" applyAlignment="1">
      <alignment vertical="top"/>
    </xf>
    <xf numFmtId="4" fontId="5" fillId="0" borderId="41" xfId="13" applyNumberFormat="1" applyFont="1" applyBorder="1" applyAlignment="1">
      <alignment vertical="top"/>
    </xf>
    <xf numFmtId="4" fontId="5" fillId="0" borderId="10" xfId="13" applyNumberFormat="1" applyFont="1" applyBorder="1" applyAlignment="1">
      <alignment vertical="top"/>
    </xf>
    <xf numFmtId="4" fontId="5" fillId="0" borderId="9" xfId="13" applyNumberFormat="1" applyFont="1" applyBorder="1" applyAlignment="1">
      <alignment vertical="top"/>
    </xf>
    <xf numFmtId="4" fontId="5" fillId="0" borderId="2" xfId="13" applyNumberFormat="1" applyFont="1" applyBorder="1" applyAlignment="1">
      <alignment vertical="top"/>
    </xf>
    <xf numFmtId="4" fontId="5" fillId="0" borderId="11" xfId="13" applyNumberFormat="1" applyFont="1" applyBorder="1" applyAlignment="1">
      <alignment vertical="top"/>
    </xf>
    <xf numFmtId="4" fontId="5" fillId="0" borderId="25" xfId="13" applyNumberFormat="1" applyFont="1" applyBorder="1" applyAlignment="1">
      <alignment vertical="top"/>
    </xf>
    <xf numFmtId="0" fontId="0" fillId="0" borderId="48" xfId="0" applyBorder="1" applyAlignment="1">
      <alignment vertical="top"/>
    </xf>
    <xf numFmtId="4" fontId="7" fillId="0" borderId="48" xfId="0" applyNumberFormat="1" applyFont="1" applyBorder="1" applyAlignment="1">
      <alignment vertical="top"/>
    </xf>
    <xf numFmtId="1" fontId="5" fillId="0" borderId="0" xfId="0" applyNumberFormat="1" applyFont="1" applyAlignment="1">
      <alignment horizontal="center" vertical="center"/>
    </xf>
    <xf numFmtId="14" fontId="5" fillId="0" borderId="8" xfId="0" applyNumberFormat="1" applyFont="1" applyBorder="1"/>
    <xf numFmtId="0" fontId="8" fillId="0" borderId="0" xfId="13" applyFont="1" applyAlignment="1">
      <alignment horizontal="center" vertical="center" wrapText="1"/>
    </xf>
    <xf numFmtId="0" fontId="8" fillId="0" borderId="0" xfId="13" applyFont="1" applyAlignment="1">
      <alignment horizontal="center" vertical="center"/>
    </xf>
    <xf numFmtId="0" fontId="8" fillId="0" borderId="4" xfId="13" applyFont="1" applyBorder="1" applyAlignment="1">
      <alignment horizontal="center" vertical="center" wrapText="1"/>
    </xf>
    <xf numFmtId="43" fontId="5" fillId="0" borderId="49" xfId="56" applyFont="1" applyBorder="1" applyAlignment="1" applyProtection="1">
      <alignment vertical="center" wrapText="1"/>
      <protection locked="0"/>
    </xf>
    <xf numFmtId="1" fontId="5" fillId="0" borderId="0" xfId="0" applyNumberFormat="1" applyFont="1" applyAlignment="1">
      <alignment horizontal="center"/>
    </xf>
    <xf numFmtId="2" fontId="5" fillId="0" borderId="8" xfId="14" applyNumberFormat="1" applyFont="1" applyBorder="1" applyAlignment="1">
      <alignment vertical="top"/>
    </xf>
    <xf numFmtId="2" fontId="5" fillId="0" borderId="3" xfId="14" applyNumberFormat="1" applyFont="1" applyBorder="1" applyAlignment="1">
      <alignment vertical="top"/>
    </xf>
    <xf numFmtId="2" fontId="5" fillId="0" borderId="13" xfId="14" applyNumberFormat="1" applyFont="1" applyBorder="1" applyAlignment="1">
      <alignment vertical="top"/>
    </xf>
    <xf numFmtId="0" fontId="4" fillId="0" borderId="0" xfId="13" applyFont="1" applyAlignment="1">
      <alignment vertical="top" wrapText="1"/>
    </xf>
    <xf numFmtId="0" fontId="5" fillId="0" borderId="3" xfId="0" applyFont="1" applyBorder="1"/>
    <xf numFmtId="0" fontId="5" fillId="0" borderId="3" xfId="13" applyFont="1" applyBorder="1" applyAlignment="1">
      <alignment vertical="top"/>
    </xf>
    <xf numFmtId="0" fontId="5" fillId="0" borderId="2" xfId="13" applyFont="1" applyBorder="1" applyAlignment="1">
      <alignment vertical="top"/>
    </xf>
    <xf numFmtId="0" fontId="4" fillId="0" borderId="10" xfId="13" applyFont="1" applyBorder="1" applyAlignment="1">
      <alignment vertical="top" wrapText="1"/>
    </xf>
    <xf numFmtId="14" fontId="5" fillId="0" borderId="10" xfId="13" applyNumberFormat="1" applyFont="1" applyBorder="1" applyAlignment="1">
      <alignment vertical="top" wrapText="1"/>
    </xf>
    <xf numFmtId="14" fontId="5" fillId="0" borderId="3" xfId="13" applyNumberFormat="1" applyFont="1" applyBorder="1" applyAlignment="1">
      <alignment vertical="top"/>
    </xf>
    <xf numFmtId="14" fontId="5" fillId="0" borderId="2" xfId="13" applyNumberFormat="1" applyFont="1" applyBorder="1" applyAlignment="1">
      <alignment vertical="top"/>
    </xf>
    <xf numFmtId="4" fontId="8" fillId="0" borderId="49" xfId="13" applyNumberFormat="1" applyFont="1" applyBorder="1" applyAlignment="1">
      <alignment horizontal="right" vertical="center" wrapText="1"/>
    </xf>
    <xf numFmtId="4" fontId="5" fillId="0" borderId="49" xfId="15" applyNumberFormat="1" applyFont="1" applyBorder="1" applyAlignment="1">
      <alignment horizontal="right" vertical="center" wrapText="1"/>
    </xf>
    <xf numFmtId="0" fontId="8" fillId="0" borderId="0" xfId="13" applyFont="1" applyAlignment="1">
      <alignment horizontal="left" vertical="center" wrapText="1"/>
    </xf>
    <xf numFmtId="0" fontId="8" fillId="0" borderId="0" xfId="13" applyFont="1" applyAlignment="1">
      <alignment vertical="center" wrapText="1"/>
    </xf>
    <xf numFmtId="4" fontId="8" fillId="0" borderId="0" xfId="13" applyNumberFormat="1" applyFont="1" applyAlignment="1">
      <alignment vertical="center" wrapText="1"/>
    </xf>
    <xf numFmtId="0" fontId="0" fillId="0" borderId="0" xfId="0" applyAlignment="1">
      <alignment horizontal="right" vertical="center"/>
    </xf>
    <xf numFmtId="4" fontId="4" fillId="0" borderId="0" xfId="0" applyNumberFormat="1" applyFont="1" applyAlignment="1">
      <alignment vertical="center"/>
    </xf>
    <xf numFmtId="0" fontId="8" fillId="0" borderId="0" xfId="13" applyFont="1" applyAlignment="1">
      <alignment vertical="center"/>
    </xf>
    <xf numFmtId="4" fontId="10" fillId="0" borderId="0" xfId="13" applyNumberFormat="1" applyFont="1" applyAlignment="1">
      <alignment vertical="center" wrapText="1"/>
    </xf>
    <xf numFmtId="4" fontId="8" fillId="0" borderId="0" xfId="13" applyNumberFormat="1" applyFont="1" applyAlignment="1">
      <alignment horizontal="right" vertical="center" wrapText="1"/>
    </xf>
    <xf numFmtId="0" fontId="8" fillId="0" borderId="28" xfId="13" applyFont="1" applyBorder="1" applyAlignment="1">
      <alignment horizontal="left" vertical="center" wrapText="1"/>
    </xf>
    <xf numFmtId="0" fontId="8" fillId="0" borderId="28" xfId="13" applyFont="1" applyBorder="1" applyAlignment="1">
      <alignment vertical="center" wrapText="1"/>
    </xf>
    <xf numFmtId="4" fontId="8" fillId="0" borderId="28" xfId="13" applyNumberFormat="1" applyFont="1" applyBorder="1" applyAlignment="1">
      <alignment horizontal="center" vertical="center" wrapText="1"/>
    </xf>
    <xf numFmtId="4" fontId="65" fillId="0" borderId="50" xfId="13" applyNumberFormat="1" applyFont="1" applyBorder="1" applyAlignment="1">
      <alignment horizontal="center" vertical="center" wrapText="1"/>
    </xf>
    <xf numFmtId="0" fontId="8" fillId="0" borderId="6" xfId="13" applyFont="1" applyBorder="1" applyAlignment="1">
      <alignment horizontal="left" vertical="center" wrapText="1"/>
    </xf>
    <xf numFmtId="0" fontId="8" fillId="0" borderId="6" xfId="13" applyFont="1" applyBorder="1" applyAlignment="1">
      <alignment vertical="center" wrapText="1"/>
    </xf>
    <xf numFmtId="4" fontId="8" fillId="0" borderId="6" xfId="13" applyNumberFormat="1" applyFont="1" applyBorder="1" applyAlignment="1">
      <alignment horizontal="center" vertical="center" wrapText="1"/>
    </xf>
    <xf numFmtId="4" fontId="8" fillId="0" borderId="52" xfId="13" applyNumberFormat="1" applyFont="1" applyBorder="1" applyAlignment="1">
      <alignment horizontal="center" vertical="center" wrapText="1"/>
    </xf>
    <xf numFmtId="4" fontId="8" fillId="0" borderId="5" xfId="13" applyNumberFormat="1" applyFont="1" applyBorder="1" applyAlignment="1">
      <alignment horizontal="center" vertical="center" wrapText="1"/>
    </xf>
    <xf numFmtId="14" fontId="8" fillId="0" borderId="14" xfId="13" applyNumberFormat="1" applyFont="1" applyBorder="1" applyAlignment="1">
      <alignment horizontal="left" vertical="center" wrapText="1"/>
    </xf>
    <xf numFmtId="0" fontId="8" fillId="0" borderId="2" xfId="13" applyFont="1" applyBorder="1" applyAlignment="1">
      <alignment vertical="center" wrapText="1"/>
    </xf>
    <xf numFmtId="4" fontId="8" fillId="0" borderId="2" xfId="13" applyNumberFormat="1" applyFont="1" applyBorder="1" applyAlignment="1">
      <alignment horizontal="center" vertical="center" wrapText="1"/>
    </xf>
    <xf numFmtId="4" fontId="8" fillId="0" borderId="11" xfId="13" applyNumberFormat="1" applyFont="1" applyBorder="1" applyAlignment="1">
      <alignment horizontal="center" vertical="center" wrapText="1"/>
    </xf>
    <xf numFmtId="14" fontId="5" fillId="0" borderId="49" xfId="0" applyNumberFormat="1" applyFont="1" applyBorder="1" applyAlignment="1">
      <alignment vertical="center" wrapText="1"/>
    </xf>
    <xf numFmtId="0" fontId="61" fillId="0" borderId="54" xfId="0" applyFont="1" applyBorder="1" applyAlignment="1">
      <alignment horizontal="center" vertical="center" wrapText="1"/>
    </xf>
    <xf numFmtId="4" fontId="8" fillId="0" borderId="49" xfId="13" applyNumberFormat="1" applyFont="1" applyBorder="1" applyAlignment="1">
      <alignment vertical="center" wrapText="1"/>
    </xf>
    <xf numFmtId="14" fontId="5" fillId="0" borderId="49" xfId="0" applyNumberFormat="1" applyFont="1" applyBorder="1" applyAlignment="1">
      <alignment vertical="center"/>
    </xf>
    <xf numFmtId="14" fontId="5" fillId="0" borderId="6" xfId="0" applyNumberFormat="1" applyFont="1" applyBorder="1" applyAlignment="1">
      <alignment vertical="center"/>
    </xf>
    <xf numFmtId="0" fontId="8" fillId="0" borderId="49" xfId="13" applyFont="1" applyBorder="1" applyAlignment="1">
      <alignment vertical="center" wrapText="1"/>
    </xf>
    <xf numFmtId="4" fontId="5" fillId="0" borderId="49" xfId="15" applyNumberFormat="1" applyFont="1" applyBorder="1" applyAlignment="1">
      <alignment vertical="center" wrapText="1"/>
    </xf>
    <xf numFmtId="4" fontId="5" fillId="0" borderId="49" xfId="13" applyNumberFormat="1" applyFont="1" applyBorder="1" applyAlignment="1">
      <alignment vertical="center" wrapText="1"/>
    </xf>
    <xf numFmtId="4" fontId="61" fillId="0" borderId="23" xfId="0" applyNumberFormat="1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/>
    </xf>
    <xf numFmtId="4" fontId="5" fillId="0" borderId="49" xfId="0" applyNumberFormat="1" applyFont="1" applyBorder="1" applyAlignment="1">
      <alignment horizontal="center" vertical="center"/>
    </xf>
    <xf numFmtId="0" fontId="8" fillId="0" borderId="4" xfId="13" applyFont="1" applyBorder="1" applyAlignment="1">
      <alignment horizontal="left" vertical="center" wrapText="1"/>
    </xf>
    <xf numFmtId="4" fontId="8" fillId="0" borderId="17" xfId="13" applyNumberFormat="1" applyFont="1" applyBorder="1" applyAlignment="1">
      <alignment vertical="center" wrapText="1"/>
    </xf>
    <xf numFmtId="2" fontId="5" fillId="0" borderId="0" xfId="14" applyNumberFormat="1" applyFont="1" applyAlignment="1">
      <alignment vertical="top"/>
    </xf>
    <xf numFmtId="0" fontId="5" fillId="0" borderId="0" xfId="13" applyFont="1"/>
    <xf numFmtId="4" fontId="4" fillId="0" borderId="27" xfId="13" applyNumberFormat="1" applyFont="1" applyBorder="1" applyAlignment="1">
      <alignment vertical="top"/>
    </xf>
    <xf numFmtId="4" fontId="4" fillId="0" borderId="44" xfId="13" applyNumberFormat="1" applyFont="1" applyBorder="1" applyAlignment="1">
      <alignment horizontal="center" vertical="top"/>
    </xf>
    <xf numFmtId="164" fontId="5" fillId="0" borderId="7" xfId="13" applyNumberFormat="1" applyFont="1" applyBorder="1" applyAlignment="1">
      <alignment vertical="top" wrapText="1"/>
    </xf>
    <xf numFmtId="1" fontId="5" fillId="0" borderId="8" xfId="13" applyNumberFormat="1" applyFont="1" applyBorder="1" applyAlignment="1">
      <alignment horizontal="center" vertical="top" wrapText="1"/>
    </xf>
    <xf numFmtId="0" fontId="5" fillId="0" borderId="3" xfId="13" applyFont="1" applyBorder="1" applyAlignment="1">
      <alignment vertical="top" wrapText="1"/>
    </xf>
    <xf numFmtId="4" fontId="5" fillId="0" borderId="30" xfId="13" applyNumberFormat="1" applyFont="1" applyBorder="1" applyAlignment="1">
      <alignment horizontal="center" vertical="top" wrapText="1"/>
    </xf>
    <xf numFmtId="4" fontId="5" fillId="0" borderId="0" xfId="13" applyNumberFormat="1" applyFont="1" applyAlignment="1">
      <alignment horizontal="center" vertical="top" wrapText="1"/>
    </xf>
    <xf numFmtId="4" fontId="5" fillId="0" borderId="8" xfId="13" applyNumberFormat="1" applyFont="1" applyBorder="1" applyAlignment="1">
      <alignment horizontal="center" vertical="top" wrapText="1"/>
    </xf>
    <xf numFmtId="4" fontId="5" fillId="0" borderId="3" xfId="13" applyNumberFormat="1" applyFont="1" applyBorder="1" applyAlignment="1">
      <alignment horizontal="center" vertical="top" wrapText="1"/>
    </xf>
    <xf numFmtId="4" fontId="5" fillId="0" borderId="13" xfId="13" applyNumberFormat="1" applyFont="1" applyBorder="1" applyAlignment="1">
      <alignment horizontal="center" vertical="top" wrapText="1"/>
    </xf>
    <xf numFmtId="4" fontId="5" fillId="0" borderId="24" xfId="13" applyNumberFormat="1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5" fillId="0" borderId="5" xfId="13" applyNumberFormat="1" applyFont="1" applyBorder="1" applyAlignment="1">
      <alignment horizontal="center" vertical="top" wrapText="1"/>
    </xf>
    <xf numFmtId="4" fontId="5" fillId="0" borderId="5" xfId="13" applyNumberFormat="1" applyFont="1" applyBorder="1" applyAlignment="1">
      <alignment vertical="top" wrapText="1"/>
    </xf>
    <xf numFmtId="0" fontId="11" fillId="0" borderId="0" xfId="13" applyFont="1" applyAlignment="1">
      <alignment vertical="top" wrapText="1"/>
    </xf>
    <xf numFmtId="0" fontId="5" fillId="0" borderId="13" xfId="13" applyFont="1" applyBorder="1" applyAlignment="1">
      <alignment vertical="top" wrapText="1"/>
    </xf>
    <xf numFmtId="164" fontId="5" fillId="0" borderId="59" xfId="13" applyNumberFormat="1" applyFont="1" applyBorder="1" applyAlignment="1">
      <alignment vertical="top"/>
    </xf>
    <xf numFmtId="1" fontId="5" fillId="0" borderId="56" xfId="13" applyNumberFormat="1" applyFont="1" applyBorder="1" applyAlignment="1">
      <alignment horizontal="center" vertical="top"/>
    </xf>
    <xf numFmtId="0" fontId="5" fillId="0" borderId="58" xfId="13" applyFont="1" applyBorder="1" applyAlignment="1">
      <alignment vertical="top"/>
    </xf>
    <xf numFmtId="4" fontId="5" fillId="0" borderId="41" xfId="13" applyNumberFormat="1" applyFont="1" applyBorder="1" applyAlignment="1">
      <alignment horizontal="center" vertical="top"/>
    </xf>
    <xf numFmtId="4" fontId="5" fillId="0" borderId="10" xfId="13" applyNumberFormat="1" applyFont="1" applyBorder="1" applyAlignment="1">
      <alignment horizontal="center" vertical="top"/>
    </xf>
    <xf numFmtId="4" fontId="5" fillId="0" borderId="9" xfId="13" applyNumberFormat="1" applyFont="1" applyBorder="1" applyAlignment="1">
      <alignment horizontal="center" vertical="top"/>
    </xf>
    <xf numFmtId="4" fontId="5" fillId="0" borderId="2" xfId="13" applyNumberFormat="1" applyFont="1" applyBorder="1" applyAlignment="1">
      <alignment horizontal="center" vertical="top"/>
    </xf>
    <xf numFmtId="4" fontId="5" fillId="0" borderId="11" xfId="13" applyNumberFormat="1" applyFont="1" applyBorder="1" applyAlignment="1">
      <alignment horizontal="center" vertical="top"/>
    </xf>
    <xf numFmtId="4" fontId="5" fillId="0" borderId="25" xfId="13" applyNumberFormat="1" applyFont="1" applyBorder="1" applyAlignment="1">
      <alignment horizontal="center" vertical="top"/>
    </xf>
    <xf numFmtId="4" fontId="5" fillId="0" borderId="6" xfId="13" applyNumberFormat="1" applyFont="1" applyBorder="1" applyAlignment="1">
      <alignment horizontal="center" vertical="top"/>
    </xf>
    <xf numFmtId="4" fontId="5" fillId="0" borderId="6" xfId="13" applyNumberFormat="1" applyFont="1" applyBorder="1" applyAlignment="1">
      <alignment vertical="top"/>
    </xf>
    <xf numFmtId="164" fontId="5" fillId="0" borderId="14" xfId="13" applyNumberFormat="1" applyFont="1" applyBorder="1" applyAlignment="1">
      <alignment vertical="top"/>
    </xf>
    <xf numFmtId="4" fontId="5" fillId="0" borderId="20" xfId="13" applyNumberFormat="1" applyFont="1" applyBorder="1" applyAlignment="1">
      <alignment vertical="top"/>
    </xf>
    <xf numFmtId="4" fontId="5" fillId="0" borderId="1" xfId="13" applyNumberFormat="1" applyFont="1" applyBorder="1" applyAlignment="1">
      <alignment vertical="top"/>
    </xf>
    <xf numFmtId="164" fontId="4" fillId="0" borderId="0" xfId="13" applyNumberFormat="1" applyFont="1" applyAlignment="1">
      <alignment vertical="top"/>
    </xf>
    <xf numFmtId="1" fontId="4" fillId="0" borderId="0" xfId="13" applyNumberFormat="1" applyFont="1" applyAlignment="1">
      <alignment horizontal="center" vertical="top"/>
    </xf>
    <xf numFmtId="0" fontId="4" fillId="0" borderId="0" xfId="13" applyFont="1" applyAlignment="1">
      <alignment vertical="top"/>
    </xf>
    <xf numFmtId="4" fontId="4" fillId="0" borderId="0" xfId="13" applyNumberFormat="1" applyFont="1" applyAlignment="1">
      <alignment vertical="top"/>
    </xf>
    <xf numFmtId="4" fontId="5" fillId="0" borderId="37" xfId="13" applyNumberFormat="1" applyFont="1" applyBorder="1" applyAlignment="1">
      <alignment vertical="top"/>
    </xf>
    <xf numFmtId="4" fontId="11" fillId="0" borderId="37" xfId="13" applyNumberFormat="1" applyFont="1" applyBorder="1" applyAlignment="1">
      <alignment vertical="top"/>
    </xf>
    <xf numFmtId="0" fontId="10" fillId="0" borderId="0" xfId="13" applyFont="1" applyAlignment="1">
      <alignment horizontal="right" vertical="center" wrapText="1"/>
    </xf>
    <xf numFmtId="0" fontId="65" fillId="0" borderId="0" xfId="13" applyFont="1" applyAlignment="1">
      <alignment vertical="center" wrapText="1"/>
    </xf>
    <xf numFmtId="0" fontId="8" fillId="0" borderId="4" xfId="13" applyFont="1" applyBorder="1" applyAlignment="1">
      <alignment vertical="center" wrapText="1"/>
    </xf>
    <xf numFmtId="0" fontId="5" fillId="0" borderId="13" xfId="0" applyFont="1" applyBorder="1"/>
    <xf numFmtId="4" fontId="5" fillId="0" borderId="24" xfId="0" applyNumberFormat="1" applyFont="1" applyBorder="1"/>
    <xf numFmtId="4" fontId="5" fillId="0" borderId="26" xfId="0" applyNumberFormat="1" applyFont="1" applyBorder="1"/>
    <xf numFmtId="4" fontId="4" fillId="0" borderId="40" xfId="13" applyNumberFormat="1" applyFont="1" applyBorder="1" applyAlignment="1">
      <alignment vertical="top"/>
    </xf>
    <xf numFmtId="4" fontId="5" fillId="0" borderId="25" xfId="0" applyNumberFormat="1" applyFont="1" applyBorder="1"/>
    <xf numFmtId="0" fontId="12" fillId="0" borderId="0" xfId="0" applyFont="1"/>
    <xf numFmtId="14" fontId="5" fillId="0" borderId="22" xfId="0" applyNumberFormat="1" applyFont="1" applyBorder="1"/>
    <xf numFmtId="14" fontId="5" fillId="0" borderId="0" xfId="0" applyNumberFormat="1" applyFont="1" applyAlignment="1">
      <alignment vertical="center"/>
    </xf>
    <xf numFmtId="14" fontId="5" fillId="0" borderId="13" xfId="0" applyNumberFormat="1" applyFont="1" applyBorder="1"/>
    <xf numFmtId="14" fontId="5" fillId="0" borderId="22" xfId="0" applyNumberFormat="1" applyFont="1" applyBorder="1" applyAlignment="1">
      <alignment vertical="center"/>
    </xf>
    <xf numFmtId="1" fontId="8" fillId="0" borderId="0" xfId="13" applyNumberFormat="1" applyFont="1" applyAlignment="1">
      <alignment horizontal="center" vertical="center" wrapText="1"/>
    </xf>
    <xf numFmtId="1" fontId="8" fillId="0" borderId="0" xfId="13" applyNumberFormat="1" applyFont="1" applyAlignment="1">
      <alignment horizontal="center" vertical="center"/>
    </xf>
    <xf numFmtId="1" fontId="8" fillId="0" borderId="28" xfId="13" applyNumberFormat="1" applyFont="1" applyBorder="1" applyAlignment="1">
      <alignment horizontal="center" vertical="center" wrapText="1"/>
    </xf>
    <xf numFmtId="1" fontId="8" fillId="0" borderId="6" xfId="13" applyNumberFormat="1" applyFont="1" applyBorder="1" applyAlignment="1">
      <alignment horizontal="center" vertical="center" wrapText="1"/>
    </xf>
    <xf numFmtId="1" fontId="8" fillId="0" borderId="2" xfId="13" applyNumberFormat="1" applyFont="1" applyBorder="1" applyAlignment="1">
      <alignment horizontal="center" vertical="center" wrapText="1"/>
    </xf>
    <xf numFmtId="1" fontId="5" fillId="0" borderId="54" xfId="0" applyNumberFormat="1" applyFont="1" applyBorder="1" applyAlignment="1">
      <alignment horizontal="center" vertical="center" wrapText="1"/>
    </xf>
    <xf numFmtId="1" fontId="5" fillId="0" borderId="23" xfId="0" applyNumberFormat="1" applyFont="1" applyBorder="1" applyAlignment="1">
      <alignment horizontal="center" vertical="center"/>
    </xf>
    <xf numFmtId="1" fontId="5" fillId="0" borderId="49" xfId="0" applyNumberFormat="1" applyFont="1" applyBorder="1" applyAlignment="1">
      <alignment horizontal="center" vertical="center"/>
    </xf>
    <xf numFmtId="1" fontId="8" fillId="0" borderId="4" xfId="13" applyNumberFormat="1" applyFont="1" applyBorder="1" applyAlignment="1">
      <alignment horizontal="center" vertical="center" wrapText="1"/>
    </xf>
    <xf numFmtId="4" fontId="59" fillId="2" borderId="0" xfId="0" applyNumberFormat="1" applyFont="1" applyFill="1"/>
    <xf numFmtId="14" fontId="5" fillId="0" borderId="7" xfId="0" applyNumberFormat="1" applyFont="1" applyBorder="1" applyAlignment="1">
      <alignment horizontal="right"/>
    </xf>
    <xf numFmtId="14" fontId="5" fillId="0" borderId="3" xfId="0" applyNumberFormat="1" applyFont="1" applyFill="1" applyBorder="1"/>
    <xf numFmtId="4" fontId="5" fillId="0" borderId="60" xfId="13" applyNumberFormat="1" applyFont="1" applyBorder="1" applyAlignment="1">
      <alignment horizontal="center" vertical="top"/>
    </xf>
    <xf numFmtId="4" fontId="5" fillId="0" borderId="26" xfId="13" applyNumberFormat="1" applyFont="1" applyBorder="1" applyAlignment="1">
      <alignment vertical="top"/>
    </xf>
    <xf numFmtId="4" fontId="4" fillId="0" borderId="45" xfId="13" applyNumberFormat="1" applyFont="1" applyBorder="1" applyAlignment="1">
      <alignment horizontal="center" vertical="top"/>
    </xf>
    <xf numFmtId="4" fontId="4" fillId="0" borderId="46" xfId="13" applyNumberFormat="1" applyFont="1" applyBorder="1" applyAlignment="1">
      <alignment horizontal="center" vertical="top"/>
    </xf>
    <xf numFmtId="165" fontId="26" fillId="0" borderId="0" xfId="0" applyNumberFormat="1" applyFont="1" applyBorder="1" applyAlignment="1">
      <alignment vertical="top"/>
    </xf>
    <xf numFmtId="4" fontId="26" fillId="0" borderId="0" xfId="0" applyNumberFormat="1" applyFont="1" applyBorder="1" applyAlignment="1">
      <alignment vertical="top"/>
    </xf>
    <xf numFmtId="165" fontId="5" fillId="0" borderId="0" xfId="0" applyNumberFormat="1" applyFont="1" applyBorder="1" applyAlignment="1">
      <alignment vertical="top"/>
    </xf>
    <xf numFmtId="4" fontId="5" fillId="0" borderId="0" xfId="13" applyNumberFormat="1" applyFont="1" applyBorder="1" applyAlignment="1">
      <alignment horizontal="center" vertical="top" wrapText="1"/>
    </xf>
    <xf numFmtId="4" fontId="5" fillId="0" borderId="0" xfId="13" applyNumberFormat="1" applyFont="1" applyBorder="1" applyAlignment="1">
      <alignment vertical="top"/>
    </xf>
    <xf numFmtId="2" fontId="5" fillId="0" borderId="0" xfId="14" applyNumberFormat="1" applyFont="1" applyBorder="1" applyAlignment="1">
      <alignment vertical="top"/>
    </xf>
    <xf numFmtId="4" fontId="4" fillId="0" borderId="45" xfId="13" applyNumberFormat="1" applyFont="1" applyBorder="1" applyAlignment="1">
      <alignment horizontal="center" vertical="top"/>
    </xf>
    <xf numFmtId="4" fontId="4" fillId="8" borderId="45" xfId="13" applyNumberFormat="1" applyFont="1" applyFill="1" applyBorder="1" applyAlignment="1">
      <alignment horizontal="center" vertical="top"/>
    </xf>
    <xf numFmtId="0" fontId="5" fillId="0" borderId="3" xfId="0" applyFont="1" applyFill="1" applyBorder="1"/>
    <xf numFmtId="0" fontId="5" fillId="0" borderId="0" xfId="57"/>
    <xf numFmtId="4" fontId="5" fillId="0" borderId="0" xfId="57" applyNumberFormat="1"/>
    <xf numFmtId="4" fontId="5" fillId="0" borderId="0" xfId="57" applyNumberFormat="1" applyProtection="1">
      <protection locked="0"/>
    </xf>
    <xf numFmtId="4" fontId="4" fillId="0" borderId="0" xfId="58" applyNumberFormat="1" applyFont="1" applyProtection="1">
      <protection locked="0"/>
    </xf>
    <xf numFmtId="0" fontId="5" fillId="0" borderId="0" xfId="58"/>
    <xf numFmtId="4" fontId="5" fillId="0" borderId="0" xfId="58" applyNumberFormat="1" applyProtection="1">
      <protection locked="0"/>
    </xf>
    <xf numFmtId="1" fontId="5" fillId="0" borderId="0" xfId="57" applyNumberFormat="1" applyAlignment="1" applyProtection="1">
      <alignment horizontal="right"/>
      <protection locked="0"/>
    </xf>
    <xf numFmtId="4" fontId="4" fillId="0" borderId="0" xfId="58" applyNumberFormat="1" applyFont="1"/>
    <xf numFmtId="0" fontId="4" fillId="0" borderId="0" xfId="57" applyFont="1"/>
    <xf numFmtId="4" fontId="4" fillId="0" borderId="0" xfId="57" applyNumberFormat="1" applyFont="1" applyAlignment="1">
      <alignment horizontal="right"/>
    </xf>
    <xf numFmtId="1" fontId="5" fillId="0" borderId="0" xfId="57" quotePrefix="1" applyNumberFormat="1" applyAlignment="1" applyProtection="1">
      <alignment horizontal="right"/>
      <protection locked="0"/>
    </xf>
    <xf numFmtId="4" fontId="4" fillId="0" borderId="0" xfId="57" applyNumberFormat="1" applyFont="1"/>
    <xf numFmtId="4" fontId="4" fillId="0" borderId="0" xfId="57" applyNumberFormat="1" applyFont="1" applyProtection="1">
      <protection locked="0"/>
    </xf>
    <xf numFmtId="1" fontId="4" fillId="0" borderId="0" xfId="57" quotePrefix="1" applyNumberFormat="1" applyFont="1" applyAlignment="1" applyProtection="1">
      <alignment horizontal="right"/>
      <protection locked="0"/>
    </xf>
    <xf numFmtId="1" fontId="67" fillId="0" borderId="0" xfId="57" applyNumberFormat="1" applyFont="1" applyAlignment="1" applyProtection="1">
      <alignment horizontal="left"/>
      <protection locked="0"/>
    </xf>
    <xf numFmtId="1" fontId="4" fillId="0" borderId="0" xfId="57" applyNumberFormat="1" applyFont="1" applyAlignment="1" applyProtection="1">
      <alignment horizontal="right"/>
      <protection locked="0"/>
    </xf>
    <xf numFmtId="4" fontId="5" fillId="0" borderId="0" xfId="57" quotePrefix="1" applyNumberFormat="1"/>
    <xf numFmtId="0" fontId="67" fillId="0" borderId="0" xfId="57" applyFont="1"/>
    <xf numFmtId="167" fontId="5" fillId="0" borderId="0" xfId="57" applyNumberFormat="1"/>
    <xf numFmtId="49" fontId="5" fillId="0" borderId="0" xfId="57" applyNumberFormat="1"/>
    <xf numFmtId="14" fontId="5" fillId="0" borderId="0" xfId="57" applyNumberFormat="1"/>
    <xf numFmtId="14" fontId="4" fillId="0" borderId="0" xfId="57" applyNumberFormat="1" applyFont="1"/>
    <xf numFmtId="167" fontId="4" fillId="0" borderId="0" xfId="57" applyNumberFormat="1" applyFont="1"/>
    <xf numFmtId="0" fontId="5" fillId="0" borderId="0" xfId="57" applyAlignment="1">
      <alignment horizontal="center" vertical="top" wrapText="1"/>
    </xf>
    <xf numFmtId="167" fontId="5" fillId="0" borderId="0" xfId="57" applyNumberFormat="1" applyAlignment="1">
      <alignment horizontal="center" vertical="top" wrapText="1"/>
    </xf>
    <xf numFmtId="49" fontId="5" fillId="0" borderId="0" xfId="57" applyNumberFormat="1" applyAlignment="1">
      <alignment horizontal="center" vertical="top" wrapText="1"/>
    </xf>
    <xf numFmtId="14" fontId="5" fillId="0" borderId="0" xfId="57" applyNumberFormat="1" applyAlignment="1">
      <alignment horizontal="center" vertical="top" wrapText="1"/>
    </xf>
    <xf numFmtId="168" fontId="5" fillId="0" borderId="0" xfId="57" applyNumberFormat="1"/>
    <xf numFmtId="169" fontId="4" fillId="0" borderId="0" xfId="57" applyNumberFormat="1" applyFont="1"/>
    <xf numFmtId="6" fontId="4" fillId="0" borderId="0" xfId="57" applyNumberFormat="1" applyFont="1"/>
    <xf numFmtId="168" fontId="4" fillId="0" borderId="0" xfId="57" applyNumberFormat="1" applyFont="1"/>
    <xf numFmtId="0" fontId="4" fillId="0" borderId="0" xfId="57" applyFont="1" applyAlignment="1">
      <alignment horizontal="right"/>
    </xf>
    <xf numFmtId="169" fontId="26" fillId="0" borderId="0" xfId="57" applyNumberFormat="1" applyFont="1"/>
    <xf numFmtId="6" fontId="5" fillId="0" borderId="0" xfId="57" applyNumberFormat="1"/>
    <xf numFmtId="169" fontId="26" fillId="0" borderId="0" xfId="59" applyNumberFormat="1" applyFont="1"/>
    <xf numFmtId="6" fontId="26" fillId="0" borderId="0" xfId="57" applyNumberFormat="1" applyFont="1"/>
    <xf numFmtId="168" fontId="26" fillId="0" borderId="0" xfId="57" applyNumberFormat="1" applyFont="1"/>
    <xf numFmtId="169" fontId="5" fillId="0" borderId="0" xfId="57" applyNumberFormat="1"/>
    <xf numFmtId="169" fontId="27" fillId="0" borderId="0" xfId="57" applyNumberFormat="1" applyFont="1"/>
    <xf numFmtId="168" fontId="27" fillId="0" borderId="0" xfId="57" applyNumberFormat="1" applyFont="1"/>
    <xf numFmtId="0" fontId="5" fillId="0" borderId="0" xfId="57" applyAlignment="1">
      <alignment horizontal="right"/>
    </xf>
    <xf numFmtId="169" fontId="5" fillId="0" borderId="0" xfId="57" applyNumberFormat="1" applyAlignment="1">
      <alignment horizontal="right"/>
    </xf>
    <xf numFmtId="169" fontId="5" fillId="0" borderId="0" xfId="59" applyNumberFormat="1" applyFont="1"/>
    <xf numFmtId="169" fontId="0" fillId="0" borderId="0" xfId="59" applyNumberFormat="1" applyFont="1"/>
    <xf numFmtId="169" fontId="26" fillId="0" borderId="0" xfId="59" applyNumberFormat="1" applyFont="1" applyFill="1"/>
    <xf numFmtId="170" fontId="5" fillId="0" borderId="0" xfId="57" applyNumberFormat="1" applyAlignment="1">
      <alignment horizontal="right"/>
    </xf>
    <xf numFmtId="170" fontId="5" fillId="0" borderId="0" xfId="57" applyNumberFormat="1"/>
    <xf numFmtId="49" fontId="5" fillId="0" borderId="0" xfId="57" applyNumberFormat="1" applyAlignment="1">
      <alignment wrapText="1"/>
    </xf>
    <xf numFmtId="171" fontId="5" fillId="0" borderId="0" xfId="57" applyNumberFormat="1"/>
    <xf numFmtId="170" fontId="26" fillId="0" borderId="0" xfId="57" applyNumberFormat="1" applyFont="1" applyAlignment="1">
      <alignment horizontal="right"/>
    </xf>
    <xf numFmtId="0" fontId="5" fillId="0" borderId="0" xfId="57" applyAlignment="1">
      <alignment vertical="top"/>
    </xf>
    <xf numFmtId="170" fontId="5" fillId="0" borderId="0" xfId="57" applyNumberFormat="1" applyAlignment="1">
      <alignment horizontal="right" vertical="top"/>
    </xf>
    <xf numFmtId="170" fontId="5" fillId="0" borderId="0" xfId="57" applyNumberFormat="1" applyAlignment="1">
      <alignment vertical="top"/>
    </xf>
    <xf numFmtId="49" fontId="5" fillId="0" borderId="0" xfId="57" applyNumberFormat="1" applyAlignment="1">
      <alignment vertical="top" wrapText="1"/>
    </xf>
    <xf numFmtId="171" fontId="5" fillId="0" borderId="0" xfId="57" applyNumberFormat="1" applyAlignment="1">
      <alignment vertical="top"/>
    </xf>
    <xf numFmtId="0" fontId="5" fillId="0" borderId="0" xfId="57" applyAlignment="1">
      <alignment vertical="top" wrapText="1"/>
    </xf>
    <xf numFmtId="170" fontId="5" fillId="0" borderId="0" xfId="57" applyNumberFormat="1" applyAlignment="1">
      <alignment horizontal="right" vertical="top" wrapText="1"/>
    </xf>
    <xf numFmtId="171" fontId="5" fillId="0" borderId="0" xfId="57" applyNumberFormat="1" applyAlignment="1">
      <alignment vertical="top" wrapText="1"/>
    </xf>
    <xf numFmtId="0" fontId="68" fillId="0" borderId="0" xfId="57" applyFont="1" applyAlignment="1">
      <alignment vertical="center" wrapText="1"/>
    </xf>
    <xf numFmtId="0" fontId="5" fillId="0" borderId="0" xfId="57" applyAlignment="1">
      <alignment wrapText="1"/>
    </xf>
    <xf numFmtId="170" fontId="69" fillId="10" borderId="0" xfId="57" applyNumberFormat="1" applyFont="1" applyFill="1" applyAlignment="1">
      <alignment horizontal="right" vertical="top" wrapText="1"/>
    </xf>
    <xf numFmtId="170" fontId="69" fillId="10" borderId="0" xfId="57" applyNumberFormat="1" applyFont="1" applyFill="1" applyAlignment="1">
      <alignment vertical="top" wrapText="1"/>
    </xf>
    <xf numFmtId="49" fontId="69" fillId="10" borderId="0" xfId="57" applyNumberFormat="1" applyFont="1" applyFill="1" applyAlignment="1">
      <alignment vertical="top" wrapText="1"/>
    </xf>
    <xf numFmtId="171" fontId="69" fillId="10" borderId="0" xfId="57" applyNumberFormat="1" applyFont="1" applyFill="1" applyAlignment="1">
      <alignment vertical="top" wrapText="1"/>
    </xf>
    <xf numFmtId="170" fontId="68" fillId="0" borderId="0" xfId="57" applyNumberFormat="1" applyFont="1" applyAlignment="1">
      <alignment vertical="center" wrapText="1"/>
    </xf>
    <xf numFmtId="170" fontId="70" fillId="10" borderId="61" xfId="57" applyNumberFormat="1" applyFont="1" applyFill="1" applyBorder="1" applyAlignment="1">
      <alignment horizontal="right" vertical="top" wrapText="1"/>
    </xf>
    <xf numFmtId="170" fontId="70" fillId="10" borderId="61" xfId="57" applyNumberFormat="1" applyFont="1" applyFill="1" applyBorder="1" applyAlignment="1">
      <alignment vertical="top" wrapText="1"/>
    </xf>
    <xf numFmtId="49" fontId="69" fillId="10" borderId="61" xfId="57" applyNumberFormat="1" applyFont="1" applyFill="1" applyBorder="1" applyAlignment="1">
      <alignment vertical="top" wrapText="1"/>
    </xf>
    <xf numFmtId="171" fontId="69" fillId="10" borderId="61" xfId="57" applyNumberFormat="1" applyFont="1" applyFill="1" applyBorder="1" applyAlignment="1">
      <alignment vertical="top" wrapText="1"/>
    </xf>
    <xf numFmtId="49" fontId="70" fillId="10" borderId="61" xfId="57" applyNumberFormat="1" applyFont="1" applyFill="1" applyBorder="1" applyAlignment="1">
      <alignment vertical="top" wrapText="1"/>
    </xf>
    <xf numFmtId="171" fontId="70" fillId="10" borderId="61" xfId="57" applyNumberFormat="1" applyFont="1" applyFill="1" applyBorder="1" applyAlignment="1">
      <alignment vertical="top" wrapText="1"/>
    </xf>
    <xf numFmtId="4" fontId="4" fillId="0" borderId="0" xfId="58" applyNumberFormat="1" applyFont="1" applyFill="1"/>
    <xf numFmtId="14" fontId="5" fillId="0" borderId="3" xfId="0" applyNumberFormat="1" applyFont="1" applyFill="1" applyBorder="1" applyAlignment="1">
      <alignment wrapText="1"/>
    </xf>
    <xf numFmtId="2" fontId="5" fillId="0" borderId="24" xfId="14" applyNumberFormat="1" applyFont="1" applyFill="1" applyBorder="1" applyAlignment="1">
      <alignment vertical="top"/>
    </xf>
    <xf numFmtId="4" fontId="5" fillId="0" borderId="13" xfId="13" applyNumberFormat="1" applyFont="1" applyFill="1" applyBorder="1" applyAlignment="1">
      <alignment vertical="top"/>
    </xf>
    <xf numFmtId="14" fontId="5" fillId="0" borderId="7" xfId="0" applyNumberFormat="1" applyFont="1" applyFill="1" applyBorder="1"/>
    <xf numFmtId="4" fontId="5" fillId="0" borderId="30" xfId="13" applyNumberFormat="1" applyFont="1" applyFill="1" applyBorder="1" applyAlignment="1">
      <alignment horizontal="center" vertical="top" wrapText="1"/>
    </xf>
    <xf numFmtId="4" fontId="5" fillId="0" borderId="0" xfId="13" applyNumberFormat="1" applyFont="1" applyFill="1" applyAlignment="1">
      <alignment horizontal="center" vertical="top" wrapText="1"/>
    </xf>
    <xf numFmtId="4" fontId="5" fillId="0" borderId="8" xfId="13" applyNumberFormat="1" applyFont="1" applyFill="1" applyBorder="1" applyAlignment="1">
      <alignment horizontal="center" vertical="top" wrapText="1"/>
    </xf>
    <xf numFmtId="4" fontId="5" fillId="0" borderId="3" xfId="13" applyNumberFormat="1" applyFont="1" applyFill="1" applyBorder="1" applyAlignment="1">
      <alignment horizontal="center" vertical="top" wrapText="1"/>
    </xf>
    <xf numFmtId="4" fontId="5" fillId="0" borderId="42" xfId="13" applyNumberFormat="1" applyFont="1" applyFill="1" applyBorder="1" applyAlignment="1">
      <alignment horizontal="center" vertical="top" wrapText="1"/>
    </xf>
    <xf numFmtId="4" fontId="5" fillId="0" borderId="37" xfId="13" applyNumberFormat="1" applyFont="1" applyFill="1" applyBorder="1" applyAlignment="1">
      <alignment horizontal="center" vertical="top" wrapText="1"/>
    </xf>
    <xf numFmtId="4" fontId="5" fillId="0" borderId="57" xfId="13" applyNumberFormat="1" applyFont="1" applyFill="1" applyBorder="1" applyAlignment="1">
      <alignment horizontal="center" vertical="top" wrapText="1"/>
    </xf>
    <xf numFmtId="4" fontId="5" fillId="0" borderId="13" xfId="13" applyNumberFormat="1" applyFont="1" applyFill="1" applyBorder="1" applyAlignment="1">
      <alignment horizontal="center" vertical="top" wrapText="1"/>
    </xf>
    <xf numFmtId="4" fontId="5" fillId="11" borderId="20" xfId="13" applyNumberFormat="1" applyFont="1" applyFill="1" applyBorder="1" applyAlignment="1">
      <alignment vertical="top"/>
    </xf>
    <xf numFmtId="0" fontId="15" fillId="0" borderId="44" xfId="8" applyFont="1" applyBorder="1" applyAlignment="1">
      <alignment horizontal="center" vertical="top"/>
    </xf>
    <xf numFmtId="0" fontId="15" fillId="0" borderId="46" xfId="8" applyFont="1" applyBorder="1" applyAlignment="1">
      <alignment horizontal="center" vertical="top"/>
    </xf>
    <xf numFmtId="4" fontId="5" fillId="0" borderId="30" xfId="8" applyNumberFormat="1" applyFont="1" applyBorder="1" applyAlignment="1">
      <alignment horizontal="left" vertical="top" wrapText="1"/>
    </xf>
    <xf numFmtId="0" fontId="15" fillId="4" borderId="44" xfId="8" applyFont="1" applyFill="1" applyBorder="1" applyAlignment="1">
      <alignment horizontal="center" vertical="top"/>
    </xf>
    <xf numFmtId="0" fontId="15" fillId="4" borderId="45" xfId="8" applyFont="1" applyFill="1" applyBorder="1" applyAlignment="1">
      <alignment horizontal="center" vertical="top"/>
    </xf>
    <xf numFmtId="0" fontId="15" fillId="4" borderId="46" xfId="8" applyFont="1" applyFill="1" applyBorder="1" applyAlignment="1">
      <alignment horizontal="center" vertical="top"/>
    </xf>
    <xf numFmtId="4" fontId="27" fillId="0" borderId="0" xfId="0" applyNumberFormat="1" applyFont="1" applyAlignment="1">
      <alignment horizontal="center" vertical="top"/>
    </xf>
    <xf numFmtId="0" fontId="15" fillId="0" borderId="45" xfId="8" applyFont="1" applyBorder="1" applyAlignment="1">
      <alignment horizontal="center" vertical="top"/>
    </xf>
    <xf numFmtId="0" fontId="4" fillId="0" borderId="0" xfId="0" applyFont="1" applyAlignment="1">
      <alignment horizontal="left"/>
    </xf>
    <xf numFmtId="165" fontId="4" fillId="4" borderId="53" xfId="0" applyNumberFormat="1" applyFont="1" applyFill="1" applyBorder="1" applyAlignment="1">
      <alignment horizontal="center" vertical="top"/>
    </xf>
    <xf numFmtId="165" fontId="4" fillId="4" borderId="35" xfId="0" applyNumberFormat="1" applyFont="1" applyFill="1" applyBorder="1" applyAlignment="1">
      <alignment horizontal="center" vertical="top"/>
    </xf>
    <xf numFmtId="165" fontId="4" fillId="4" borderId="54" xfId="0" applyNumberFormat="1" applyFont="1" applyFill="1" applyBorder="1" applyAlignment="1">
      <alignment horizontal="center" vertical="top"/>
    </xf>
    <xf numFmtId="4" fontId="5" fillId="0" borderId="0" xfId="0" applyNumberFormat="1" applyFont="1" applyAlignment="1">
      <alignment horizontal="left" vertical="top"/>
    </xf>
    <xf numFmtId="4" fontId="4" fillId="0" borderId="45" xfId="13" applyNumberFormat="1" applyFont="1" applyBorder="1" applyAlignment="1">
      <alignment horizontal="center" vertical="top"/>
    </xf>
    <xf numFmtId="4" fontId="4" fillId="0" borderId="44" xfId="13" applyNumberFormat="1" applyFont="1" applyBorder="1" applyAlignment="1">
      <alignment horizontal="center" vertical="top"/>
    </xf>
    <xf numFmtId="4" fontId="4" fillId="8" borderId="44" xfId="13" applyNumberFormat="1" applyFont="1" applyFill="1" applyBorder="1" applyAlignment="1">
      <alignment horizontal="center" vertical="top"/>
    </xf>
    <xf numFmtId="4" fontId="4" fillId="8" borderId="45" xfId="13" applyNumberFormat="1" applyFont="1" applyFill="1" applyBorder="1" applyAlignment="1">
      <alignment horizontal="center" vertical="top"/>
    </xf>
    <xf numFmtId="4" fontId="4" fillId="9" borderId="44" xfId="13" applyNumberFormat="1" applyFont="1" applyFill="1" applyBorder="1" applyAlignment="1">
      <alignment horizontal="center" vertical="top"/>
    </xf>
    <xf numFmtId="4" fontId="4" fillId="9" borderId="46" xfId="13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wrapText="1"/>
    </xf>
    <xf numFmtId="14" fontId="5" fillId="2" borderId="49" xfId="0" applyNumberFormat="1" applyFont="1" applyFill="1" applyBorder="1" applyAlignment="1">
      <alignment vertical="center" wrapText="1"/>
    </xf>
    <xf numFmtId="0" fontId="61" fillId="2" borderId="54" xfId="0" applyFont="1" applyFill="1" applyBorder="1" applyAlignment="1">
      <alignment horizontal="center" vertical="center" wrapText="1"/>
    </xf>
    <xf numFmtId="14" fontId="5" fillId="2" borderId="54" xfId="0" applyNumberFormat="1" applyFont="1" applyFill="1" applyBorder="1" applyAlignment="1">
      <alignment horizontal="center" vertical="center" wrapText="1"/>
    </xf>
    <xf numFmtId="1" fontId="5" fillId="2" borderId="54" xfId="0" applyNumberFormat="1" applyFont="1" applyFill="1" applyBorder="1" applyAlignment="1">
      <alignment horizontal="center" vertical="center" wrapText="1"/>
    </xf>
    <xf numFmtId="4" fontId="8" fillId="2" borderId="49" xfId="13" applyNumberFormat="1" applyFont="1" applyFill="1" applyBorder="1" applyAlignment="1">
      <alignment horizontal="right" vertical="center" wrapText="1"/>
    </xf>
    <xf numFmtId="43" fontId="5" fillId="2" borderId="49" xfId="56" applyFont="1" applyFill="1" applyBorder="1" applyAlignment="1" applyProtection="1">
      <alignment vertical="center" wrapText="1"/>
      <protection locked="0"/>
    </xf>
    <xf numFmtId="4" fontId="8" fillId="2" borderId="49" xfId="13" applyNumberFormat="1" applyFont="1" applyFill="1" applyBorder="1" applyAlignment="1">
      <alignment vertical="center" wrapText="1"/>
    </xf>
    <xf numFmtId="4" fontId="8" fillId="2" borderId="0" xfId="13" applyNumberFormat="1" applyFont="1" applyFill="1" applyAlignment="1">
      <alignment vertical="center" wrapText="1"/>
    </xf>
    <xf numFmtId="4" fontId="8" fillId="2" borderId="0" xfId="13" applyNumberFormat="1" applyFont="1" applyFill="1" applyAlignment="1">
      <alignment vertical="top" wrapText="1"/>
    </xf>
    <xf numFmtId="0" fontId="8" fillId="2" borderId="0" xfId="13" applyFont="1" applyFill="1" applyAlignment="1">
      <alignment vertical="top" wrapText="1"/>
    </xf>
    <xf numFmtId="14" fontId="8" fillId="0" borderId="52" xfId="13" applyNumberFormat="1" applyFont="1" applyBorder="1" applyAlignment="1">
      <alignment horizontal="left" vertical="center" wrapText="1"/>
    </xf>
    <xf numFmtId="0" fontId="8" fillId="0" borderId="10" xfId="13" applyFont="1" applyBorder="1" applyAlignment="1">
      <alignment vertical="center" wrapText="1"/>
    </xf>
    <xf numFmtId="0" fontId="8" fillId="0" borderId="10" xfId="13" applyFont="1" applyBorder="1" applyAlignment="1">
      <alignment horizontal="center" vertical="center" wrapText="1"/>
    </xf>
    <xf numFmtId="1" fontId="8" fillId="0" borderId="10" xfId="13" applyNumberFormat="1" applyFont="1" applyBorder="1" applyAlignment="1">
      <alignment horizontal="center" vertical="center" wrapText="1"/>
    </xf>
    <xf numFmtId="4" fontId="8" fillId="0" borderId="10" xfId="13" applyNumberFormat="1" applyFont="1" applyBorder="1" applyAlignment="1">
      <alignment horizontal="center" vertical="center" wrapText="1"/>
    </xf>
  </cellXfs>
  <cellStyles count="60">
    <cellStyle name="Comma" xfId="56" builtinId="3"/>
    <cellStyle name="Currency 2" xfId="59" xr:uid="{72794816-D333-4E8E-87CF-306297ADDD63}"/>
    <cellStyle name="Normal" xfId="0" builtinId="0"/>
    <cellStyle name="Normal 10" xfId="1" xr:uid="{00000000-0005-0000-0000-000002000000}"/>
    <cellStyle name="Normal 10 2" xfId="17" xr:uid="{00000000-0005-0000-0000-000003000000}"/>
    <cellStyle name="Normal 10 3" xfId="22" xr:uid="{00000000-0005-0000-0000-000004000000}"/>
    <cellStyle name="Normal 10 4" xfId="32" xr:uid="{00000000-0005-0000-0000-000005000000}"/>
    <cellStyle name="Normal 10 5" xfId="42" xr:uid="{00000000-0005-0000-0000-000006000000}"/>
    <cellStyle name="Normal 11" xfId="2" xr:uid="{00000000-0005-0000-0000-000007000000}"/>
    <cellStyle name="Normal 11 2" xfId="18" xr:uid="{00000000-0005-0000-0000-000008000000}"/>
    <cellStyle name="Normal 11 3" xfId="21" xr:uid="{00000000-0005-0000-0000-000009000000}"/>
    <cellStyle name="Normal 11 4" xfId="31" xr:uid="{00000000-0005-0000-0000-00000A000000}"/>
    <cellStyle name="Normal 11 5" xfId="41" xr:uid="{00000000-0005-0000-0000-00000B000000}"/>
    <cellStyle name="Normal 12" xfId="3" xr:uid="{00000000-0005-0000-0000-00000C000000}"/>
    <cellStyle name="Normal 12 2" xfId="19" xr:uid="{00000000-0005-0000-0000-00000D000000}"/>
    <cellStyle name="Normal 12 3" xfId="16" xr:uid="{00000000-0005-0000-0000-00000E000000}"/>
    <cellStyle name="Normal 12 4" xfId="29" xr:uid="{00000000-0005-0000-0000-00000F000000}"/>
    <cellStyle name="Normal 12 5" xfId="39" xr:uid="{00000000-0005-0000-0000-000010000000}"/>
    <cellStyle name="Normal 13" xfId="4" xr:uid="{00000000-0005-0000-0000-000011000000}"/>
    <cellStyle name="Normal 13 2" xfId="20" xr:uid="{00000000-0005-0000-0000-000012000000}"/>
    <cellStyle name="Normal 13 3" xfId="30" xr:uid="{00000000-0005-0000-0000-000013000000}"/>
    <cellStyle name="Normal 13 4" xfId="40" xr:uid="{00000000-0005-0000-0000-000014000000}"/>
    <cellStyle name="Normal 13 5" xfId="49" xr:uid="{00000000-0005-0000-0000-000015000000}"/>
    <cellStyle name="Normal 14" xfId="57" xr:uid="{13988400-E48E-4FD0-8F6A-9B1CB0A8D748}"/>
    <cellStyle name="Normal 2" xfId="5" xr:uid="{00000000-0005-0000-0000-000016000000}"/>
    <cellStyle name="Normal 2 2" xfId="58" xr:uid="{44C3ECE1-5163-47EC-8D9A-8FB576E35793}"/>
    <cellStyle name="Normal 3" xfId="6" xr:uid="{00000000-0005-0000-0000-000017000000}"/>
    <cellStyle name="Normal 4" xfId="7" xr:uid="{00000000-0005-0000-0000-000018000000}"/>
    <cellStyle name="Normal 4 2" xfId="23" xr:uid="{00000000-0005-0000-0000-000019000000}"/>
    <cellStyle name="Normal 4 3" xfId="33" xr:uid="{00000000-0005-0000-0000-00001A000000}"/>
    <cellStyle name="Normal 4 4" xfId="43" xr:uid="{00000000-0005-0000-0000-00001B000000}"/>
    <cellStyle name="Normal 4 5" xfId="50" xr:uid="{00000000-0005-0000-0000-00001C000000}"/>
    <cellStyle name="Normal 5" xfId="8" xr:uid="{00000000-0005-0000-0000-00001D000000}"/>
    <cellStyle name="Normal 5 2" xfId="24" xr:uid="{00000000-0005-0000-0000-00001E000000}"/>
    <cellStyle name="Normal 5 3" xfId="34" xr:uid="{00000000-0005-0000-0000-00001F000000}"/>
    <cellStyle name="Normal 5 4" xfId="44" xr:uid="{00000000-0005-0000-0000-000020000000}"/>
    <cellStyle name="Normal 5 5" xfId="51" xr:uid="{00000000-0005-0000-0000-000021000000}"/>
    <cellStyle name="Normal 6" xfId="9" xr:uid="{00000000-0005-0000-0000-000022000000}"/>
    <cellStyle name="Normal 6 2" xfId="25" xr:uid="{00000000-0005-0000-0000-000023000000}"/>
    <cellStyle name="Normal 6 3" xfId="35" xr:uid="{00000000-0005-0000-0000-000024000000}"/>
    <cellStyle name="Normal 6 4" xfId="45" xr:uid="{00000000-0005-0000-0000-000025000000}"/>
    <cellStyle name="Normal 6 5" xfId="52" xr:uid="{00000000-0005-0000-0000-000026000000}"/>
    <cellStyle name="Normal 7" xfId="10" xr:uid="{00000000-0005-0000-0000-000027000000}"/>
    <cellStyle name="Normal 7 2" xfId="26" xr:uid="{00000000-0005-0000-0000-000028000000}"/>
    <cellStyle name="Normal 7 3" xfId="36" xr:uid="{00000000-0005-0000-0000-000029000000}"/>
    <cellStyle name="Normal 7 4" xfId="46" xr:uid="{00000000-0005-0000-0000-00002A000000}"/>
    <cellStyle name="Normal 7 5" xfId="53" xr:uid="{00000000-0005-0000-0000-00002B000000}"/>
    <cellStyle name="Normal 8" xfId="11" xr:uid="{00000000-0005-0000-0000-00002C000000}"/>
    <cellStyle name="Normal 8 2" xfId="27" xr:uid="{00000000-0005-0000-0000-00002D000000}"/>
    <cellStyle name="Normal 8 3" xfId="37" xr:uid="{00000000-0005-0000-0000-00002E000000}"/>
    <cellStyle name="Normal 8 4" xfId="47" xr:uid="{00000000-0005-0000-0000-00002F000000}"/>
    <cellStyle name="Normal 8 5" xfId="54" xr:uid="{00000000-0005-0000-0000-000030000000}"/>
    <cellStyle name="Normal 9" xfId="12" xr:uid="{00000000-0005-0000-0000-000031000000}"/>
    <cellStyle name="Normal 9 2" xfId="28" xr:uid="{00000000-0005-0000-0000-000032000000}"/>
    <cellStyle name="Normal 9 3" xfId="38" xr:uid="{00000000-0005-0000-0000-000033000000}"/>
    <cellStyle name="Normal 9 4" xfId="48" xr:uid="{00000000-0005-0000-0000-000034000000}"/>
    <cellStyle name="Normal 9 5" xfId="55" xr:uid="{00000000-0005-0000-0000-000035000000}"/>
    <cellStyle name="Normal_Cash Book 2009 - 2010" xfId="13" xr:uid="{00000000-0005-0000-0000-000036000000}"/>
    <cellStyle name="Normal_Payments" xfId="14" xr:uid="{00000000-0005-0000-0000-000037000000}"/>
    <cellStyle name="Normal_Receipts" xfId="15" xr:uid="{00000000-0005-0000-0000-000038000000}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W142"/>
  <sheetViews>
    <sheetView zoomScale="75" zoomScaleNormal="75" workbookViewId="0">
      <pane ySplit="6" topLeftCell="A7" activePane="bottomLeft" state="frozen"/>
      <selection pane="bottomLeft" activeCell="E9" sqref="E9"/>
    </sheetView>
  </sheetViews>
  <sheetFormatPr defaultColWidth="8.84375" defaultRowHeight="15.5" x14ac:dyDescent="0.35"/>
  <cols>
    <col min="1" max="1" width="5" style="45" customWidth="1"/>
    <col min="2" max="2" width="44.4609375" style="47" customWidth="1"/>
    <col min="3" max="3" width="10.69140625" style="47" customWidth="1"/>
    <col min="4" max="4" width="8.53515625" style="47" hidden="1" customWidth="1"/>
    <col min="5" max="5" width="11.3046875" style="46" bestFit="1" customWidth="1"/>
    <col min="6" max="6" width="18.84375" style="93" customWidth="1"/>
    <col min="7" max="7" width="57.69140625" style="45" customWidth="1"/>
    <col min="8" max="16384" width="8.84375" style="45"/>
  </cols>
  <sheetData>
    <row r="1" spans="1:127" x14ac:dyDescent="0.35">
      <c r="B1" s="46" t="s">
        <v>15</v>
      </c>
      <c r="D1" s="46"/>
      <c r="F1" s="49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</row>
    <row r="2" spans="1:127" x14ac:dyDescent="0.35">
      <c r="B2" s="46" t="s">
        <v>172</v>
      </c>
      <c r="D2" s="46"/>
      <c r="F2" s="49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</row>
    <row r="3" spans="1:127" x14ac:dyDescent="0.35">
      <c r="C3" s="153"/>
      <c r="F3" s="49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</row>
    <row r="4" spans="1:127" ht="16" thickBot="1" x14ac:dyDescent="0.4">
      <c r="B4" s="50"/>
      <c r="C4" s="46"/>
      <c r="D4" s="50"/>
      <c r="E4" s="50"/>
      <c r="F4" s="49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</row>
    <row r="5" spans="1:127" ht="19" thickBot="1" x14ac:dyDescent="0.4">
      <c r="B5" s="46"/>
      <c r="C5" s="635" t="s">
        <v>91</v>
      </c>
      <c r="D5" s="636"/>
      <c r="E5" s="168" t="s">
        <v>92</v>
      </c>
      <c r="F5" s="168" t="s">
        <v>92</v>
      </c>
      <c r="G5" s="144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</row>
    <row r="6" spans="1:127" s="54" customFormat="1" x14ac:dyDescent="0.35">
      <c r="B6" s="55"/>
      <c r="C6" s="167" t="s">
        <v>28</v>
      </c>
      <c r="D6" s="166" t="s">
        <v>69</v>
      </c>
      <c r="E6" s="169" t="s">
        <v>28</v>
      </c>
      <c r="F6" s="169" t="s">
        <v>69</v>
      </c>
      <c r="G6" s="4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</row>
    <row r="7" spans="1:127" s="54" customFormat="1" x14ac:dyDescent="0.35">
      <c r="A7" s="70" t="s">
        <v>117</v>
      </c>
      <c r="B7" s="55"/>
      <c r="C7" s="146"/>
      <c r="D7" s="71"/>
      <c r="E7" s="170"/>
      <c r="G7" s="4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</row>
    <row r="8" spans="1:127" x14ac:dyDescent="0.35">
      <c r="B8" s="72" t="s">
        <v>81</v>
      </c>
      <c r="C8" s="73"/>
      <c r="D8" s="75"/>
      <c r="E8" s="171"/>
      <c r="G8" s="141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</row>
    <row r="9" spans="1:127" x14ac:dyDescent="0.35">
      <c r="B9" s="47" t="s">
        <v>80</v>
      </c>
      <c r="C9" s="73">
        <f>'Monthly R&amp;P'!L8</f>
        <v>2100</v>
      </c>
      <c r="D9" s="75"/>
      <c r="E9" s="171">
        <f>'Precept yr on yr'!M9</f>
        <v>2100</v>
      </c>
      <c r="G9" s="140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</row>
    <row r="10" spans="1:127" x14ac:dyDescent="0.35">
      <c r="B10" s="47" t="s">
        <v>79</v>
      </c>
      <c r="C10" s="73">
        <f>'Monthly R&amp;P'!L9</f>
        <v>200</v>
      </c>
      <c r="D10" s="75"/>
      <c r="E10" s="171">
        <f>'Precept yr on yr'!M10</f>
        <v>200</v>
      </c>
      <c r="G10" s="140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</row>
    <row r="11" spans="1:127" x14ac:dyDescent="0.35">
      <c r="B11" s="47" t="s">
        <v>98</v>
      </c>
      <c r="C11" s="73">
        <f>'Monthly R&amp;P'!L10</f>
        <v>0</v>
      </c>
      <c r="D11" s="75"/>
      <c r="E11" s="171">
        <f>'Precept yr on yr'!M12</f>
        <v>0</v>
      </c>
      <c r="G11" s="140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</row>
    <row r="12" spans="1:127" x14ac:dyDescent="0.35">
      <c r="B12" s="47" t="s">
        <v>13</v>
      </c>
      <c r="C12" s="73" t="e">
        <f>'Monthly R&amp;P'!#REF!</f>
        <v>#REF!</v>
      </c>
      <c r="D12" s="75"/>
      <c r="E12" s="171" t="e">
        <f>'Precept yr on yr'!M13</f>
        <v>#REF!</v>
      </c>
      <c r="G12" s="77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</row>
    <row r="13" spans="1:127" x14ac:dyDescent="0.35">
      <c r="B13" s="47" t="s">
        <v>0</v>
      </c>
      <c r="C13" s="73">
        <f>'Monthly R&amp;P'!L11</f>
        <v>360</v>
      </c>
      <c r="D13" s="75"/>
      <c r="E13" s="171">
        <f>'Precept yr on yr'!M14</f>
        <v>360</v>
      </c>
      <c r="G13" s="79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</row>
    <row r="14" spans="1:127" x14ac:dyDescent="0.35">
      <c r="B14" s="47" t="s">
        <v>1</v>
      </c>
      <c r="C14" s="73">
        <f>'Monthly R&amp;P'!L12</f>
        <v>0</v>
      </c>
      <c r="D14" s="81"/>
      <c r="E14" s="171">
        <f>'Precept yr on yr'!M15</f>
        <v>0</v>
      </c>
      <c r="G14" s="79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</row>
    <row r="15" spans="1:127" x14ac:dyDescent="0.35">
      <c r="B15" s="47" t="s">
        <v>12</v>
      </c>
      <c r="C15" s="73">
        <f>'Monthly R&amp;P'!L13</f>
        <v>100</v>
      </c>
      <c r="D15" s="81"/>
      <c r="E15" s="171">
        <f>'Precept yr on yr'!M16</f>
        <v>100</v>
      </c>
      <c r="G15" s="79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</row>
    <row r="16" spans="1:127" x14ac:dyDescent="0.35">
      <c r="B16" s="47" t="s">
        <v>103</v>
      </c>
      <c r="C16" s="73">
        <f>'Monthly R&amp;P'!L14</f>
        <v>540</v>
      </c>
      <c r="D16" s="75"/>
      <c r="E16" s="171">
        <f>'Precept yr on yr'!M17</f>
        <v>540</v>
      </c>
      <c r="G16" s="79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</row>
    <row r="17" spans="2:127" x14ac:dyDescent="0.35">
      <c r="B17" s="47" t="s">
        <v>10</v>
      </c>
      <c r="C17" s="73">
        <f>'Monthly R&amp;P'!L15</f>
        <v>350</v>
      </c>
      <c r="D17" s="75"/>
      <c r="E17" s="171">
        <f>'Precept yr on yr'!M18</f>
        <v>350</v>
      </c>
      <c r="G17" s="79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</row>
    <row r="18" spans="2:127" x14ac:dyDescent="0.35">
      <c r="B18" s="47" t="s">
        <v>64</v>
      </c>
      <c r="C18" s="73" t="e">
        <f>'Monthly R&amp;P'!#REF!</f>
        <v>#REF!</v>
      </c>
      <c r="D18" s="75"/>
      <c r="E18" s="171" t="e">
        <f>'Precept yr on yr'!M20</f>
        <v>#REF!</v>
      </c>
      <c r="G18" s="142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</row>
    <row r="19" spans="2:127" x14ac:dyDescent="0.35">
      <c r="B19" s="47" t="s">
        <v>65</v>
      </c>
      <c r="C19" s="73"/>
      <c r="D19" s="74"/>
      <c r="E19" s="171"/>
      <c r="G19" s="79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</row>
    <row r="20" spans="2:127" x14ac:dyDescent="0.35">
      <c r="B20" s="83"/>
      <c r="C20" s="84" t="e">
        <f>SUM(C9:C19)</f>
        <v>#REF!</v>
      </c>
      <c r="D20" s="85">
        <f>SUM(D13:D19)</f>
        <v>0</v>
      </c>
      <c r="E20" s="172" t="e">
        <f>SUM(E9:E19)</f>
        <v>#REF!</v>
      </c>
      <c r="G20" s="77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</row>
    <row r="21" spans="2:127" x14ac:dyDescent="0.35">
      <c r="C21" s="73"/>
      <c r="D21" s="75"/>
      <c r="E21" s="171"/>
      <c r="G21" s="77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</row>
    <row r="22" spans="2:127" x14ac:dyDescent="0.35">
      <c r="B22" s="72" t="s">
        <v>3</v>
      </c>
      <c r="C22" s="73"/>
      <c r="D22" s="75"/>
      <c r="E22" s="171"/>
      <c r="G22" s="77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</row>
    <row r="23" spans="2:127" x14ac:dyDescent="0.35">
      <c r="B23" s="47" t="s">
        <v>4</v>
      </c>
      <c r="C23" s="73" t="e">
        <f>'Monthly R&amp;P'!#REF!</f>
        <v>#REF!</v>
      </c>
      <c r="D23" s="75"/>
      <c r="E23" s="171" t="e">
        <f>'Precept yr on yr'!M25</f>
        <v>#REF!</v>
      </c>
      <c r="G23" s="79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</row>
    <row r="24" spans="2:127" x14ac:dyDescent="0.35">
      <c r="B24" s="47" t="s">
        <v>5</v>
      </c>
      <c r="C24" s="73" t="e">
        <f>'Monthly R&amp;P'!#REF!</f>
        <v>#REF!</v>
      </c>
      <c r="D24" s="75"/>
      <c r="E24" s="171" t="e">
        <f>'Precept yr on yr'!M26</f>
        <v>#REF!</v>
      </c>
      <c r="G24" s="79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</row>
    <row r="25" spans="2:127" x14ac:dyDescent="0.35">
      <c r="B25" s="47" t="s">
        <v>6</v>
      </c>
      <c r="C25" s="73" t="e">
        <f>'Monthly R&amp;P'!#REF!</f>
        <v>#REF!</v>
      </c>
      <c r="D25" s="75"/>
      <c r="E25" s="171" t="e">
        <f>'Precept yr on yr'!M27</f>
        <v>#REF!</v>
      </c>
      <c r="G25" s="77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</row>
    <row r="26" spans="2:127" x14ac:dyDescent="0.35">
      <c r="B26" s="47" t="s">
        <v>14</v>
      </c>
      <c r="C26" s="73" t="e">
        <f>'Monthly R&amp;P'!#REF!</f>
        <v>#REF!</v>
      </c>
      <c r="D26" s="75"/>
      <c r="E26" s="171" t="e">
        <f>'Precept yr on yr'!M28</f>
        <v>#REF!</v>
      </c>
      <c r="G26" s="79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</row>
    <row r="27" spans="2:127" x14ac:dyDescent="0.35">
      <c r="B27" s="47" t="s">
        <v>7</v>
      </c>
      <c r="C27" s="73" t="e">
        <f>'Monthly R&amp;P'!#REF!</f>
        <v>#REF!</v>
      </c>
      <c r="D27" s="75"/>
      <c r="E27" s="171" t="e">
        <f>'Precept yr on yr'!M29</f>
        <v>#REF!</v>
      </c>
      <c r="G27" s="79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</row>
    <row r="28" spans="2:127" x14ac:dyDescent="0.35">
      <c r="B28" s="86"/>
      <c r="C28" s="84" t="e">
        <f>SUM(C23:C27)</f>
        <v>#REF!</v>
      </c>
      <c r="D28" s="85">
        <f>SUM(D23:D27)</f>
        <v>0</v>
      </c>
      <c r="E28" s="172" t="e">
        <f>SUM(E23:E27)</f>
        <v>#REF!</v>
      </c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</row>
    <row r="29" spans="2:127" x14ac:dyDescent="0.35">
      <c r="B29" s="72" t="s">
        <v>17</v>
      </c>
      <c r="C29" s="73"/>
      <c r="D29" s="75"/>
      <c r="E29" s="171"/>
      <c r="G29" s="77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</row>
    <row r="30" spans="2:127" x14ac:dyDescent="0.35">
      <c r="B30" s="47" t="s">
        <v>19</v>
      </c>
      <c r="C30" s="73" t="e">
        <f>'Monthly R&amp;P'!#REF!</f>
        <v>#REF!</v>
      </c>
      <c r="D30" s="75"/>
      <c r="E30" s="171" t="e">
        <f>'Precept yr on yr'!M32</f>
        <v>#REF!</v>
      </c>
      <c r="G30" s="79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</row>
    <row r="31" spans="2:127" x14ac:dyDescent="0.35">
      <c r="B31" s="47" t="s">
        <v>119</v>
      </c>
      <c r="C31" s="73"/>
      <c r="D31" s="74"/>
      <c r="E31" s="171" t="e">
        <f>'Precept yr on yr'!M33</f>
        <v>#REF!</v>
      </c>
      <c r="G31" s="79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</row>
    <row r="32" spans="2:127" x14ac:dyDescent="0.35">
      <c r="B32" s="86"/>
      <c r="C32" s="84" t="e">
        <f>SUM(C30:C31)</f>
        <v>#REF!</v>
      </c>
      <c r="D32" s="85">
        <f>SUM(D30)</f>
        <v>0</v>
      </c>
      <c r="E32" s="172" t="e">
        <f>SUM(E30:E31)</f>
        <v>#REF!</v>
      </c>
      <c r="G32" s="77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</row>
    <row r="33" spans="2:127" x14ac:dyDescent="0.35">
      <c r="B33" s="72" t="s">
        <v>18</v>
      </c>
      <c r="C33" s="73"/>
      <c r="D33" s="75"/>
      <c r="E33" s="171"/>
      <c r="G33" s="77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</row>
    <row r="34" spans="2:127" x14ac:dyDescent="0.35">
      <c r="B34" s="47" t="s">
        <v>19</v>
      </c>
      <c r="C34" s="73" t="e">
        <f>'Monthly R&amp;P'!#REF!</f>
        <v>#REF!</v>
      </c>
      <c r="D34" s="75"/>
      <c r="E34" s="171" t="e">
        <f>'Precept yr on yr'!M36</f>
        <v>#REF!</v>
      </c>
      <c r="G34" s="79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</row>
    <row r="35" spans="2:127" x14ac:dyDescent="0.35">
      <c r="B35" s="83"/>
      <c r="C35" s="84" t="e">
        <f>SUM(C34)</f>
        <v>#REF!</v>
      </c>
      <c r="D35" s="85">
        <f>SUM(D34:D34)</f>
        <v>0</v>
      </c>
      <c r="E35" s="172" t="e">
        <f>SUM(E34)</f>
        <v>#REF!</v>
      </c>
      <c r="G35" s="77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</row>
    <row r="36" spans="2:127" x14ac:dyDescent="0.35">
      <c r="B36" s="72" t="s">
        <v>20</v>
      </c>
      <c r="C36" s="73"/>
      <c r="D36" s="75"/>
      <c r="E36" s="171"/>
      <c r="G36" s="77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</row>
    <row r="37" spans="2:127" x14ac:dyDescent="0.35">
      <c r="B37" s="47" t="s">
        <v>70</v>
      </c>
      <c r="C37" s="73" t="e">
        <f>'Monthly R&amp;P'!#REF!</f>
        <v>#REF!</v>
      </c>
      <c r="D37" s="75"/>
      <c r="E37" s="171" t="e">
        <f>'Precept yr on yr'!M39</f>
        <v>#REF!</v>
      </c>
      <c r="G37" s="79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</row>
    <row r="38" spans="2:127" x14ac:dyDescent="0.35">
      <c r="B38" s="47" t="s">
        <v>26</v>
      </c>
      <c r="C38" s="73" t="e">
        <f>'Monthly R&amp;P'!#REF!</f>
        <v>#REF!</v>
      </c>
      <c r="D38" s="75"/>
      <c r="E38" s="171" t="e">
        <f>'Precept yr on yr'!M40</f>
        <v>#REF!</v>
      </c>
      <c r="G38" s="79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</row>
    <row r="39" spans="2:127" x14ac:dyDescent="0.35">
      <c r="B39" s="47" t="s">
        <v>4</v>
      </c>
      <c r="C39" s="73" t="e">
        <f>'Monthly R&amp;P'!#REF!</f>
        <v>#REF!</v>
      </c>
      <c r="D39" s="75"/>
      <c r="E39" s="171" t="e">
        <f>'Precept yr on yr'!M41</f>
        <v>#REF!</v>
      </c>
      <c r="G39" s="79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</row>
    <row r="40" spans="2:127" x14ac:dyDescent="0.35">
      <c r="B40" s="83"/>
      <c r="C40" s="84" t="e">
        <f>SUM(C36:C39)</f>
        <v>#REF!</v>
      </c>
      <c r="D40" s="85">
        <f>SUM(D37:D39)</f>
        <v>0</v>
      </c>
      <c r="E40" s="172" t="e">
        <f>SUM(E36:E39)</f>
        <v>#REF!</v>
      </c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</row>
    <row r="41" spans="2:127" x14ac:dyDescent="0.35">
      <c r="B41" s="72" t="s">
        <v>22</v>
      </c>
      <c r="C41" s="73"/>
      <c r="D41" s="75"/>
      <c r="E41" s="171"/>
      <c r="G41" s="77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</row>
    <row r="42" spans="2:127" x14ac:dyDescent="0.35">
      <c r="B42" s="47" t="s">
        <v>24</v>
      </c>
      <c r="C42" s="73" t="e">
        <f>'Monthly R&amp;P'!#REF!</f>
        <v>#REF!</v>
      </c>
      <c r="D42" s="75"/>
      <c r="E42" s="171" t="e">
        <f>'Precept yr on yr'!M44</f>
        <v>#REF!</v>
      </c>
      <c r="G42" s="79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</row>
    <row r="43" spans="2:127" x14ac:dyDescent="0.35">
      <c r="B43" s="47" t="s">
        <v>16</v>
      </c>
      <c r="C43" s="73">
        <f>'Monthly R&amp;P'!L21</f>
        <v>60</v>
      </c>
      <c r="D43" s="75"/>
      <c r="E43" s="171">
        <f>'Precept yr on yr'!M45</f>
        <v>60</v>
      </c>
      <c r="G43" s="79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</row>
    <row r="44" spans="2:127" x14ac:dyDescent="0.35">
      <c r="B44" s="47" t="s">
        <v>114</v>
      </c>
      <c r="C44" s="73">
        <f>'Monthly R&amp;P'!L22</f>
        <v>7500</v>
      </c>
      <c r="D44" s="75"/>
      <c r="E44" s="171">
        <f>'Precept yr on yr'!M46</f>
        <v>7500</v>
      </c>
      <c r="G44" s="79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</row>
    <row r="45" spans="2:127" x14ac:dyDescent="0.35">
      <c r="B45" s="47" t="s">
        <v>147</v>
      </c>
      <c r="C45" s="73"/>
      <c r="D45" s="75"/>
      <c r="E45" s="171">
        <f>'Precept yr on yr'!M47</f>
        <v>210</v>
      </c>
      <c r="G45" s="93" t="s">
        <v>157</v>
      </c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</row>
    <row r="46" spans="2:127" x14ac:dyDescent="0.35">
      <c r="B46" s="47" t="s">
        <v>25</v>
      </c>
      <c r="C46" s="73"/>
      <c r="D46" s="75"/>
      <c r="E46" s="171"/>
      <c r="G46" s="77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</row>
    <row r="47" spans="2:127" x14ac:dyDescent="0.35">
      <c r="B47" s="47" t="s">
        <v>83</v>
      </c>
      <c r="C47" s="73">
        <f>'Monthly R&amp;P'!L26</f>
        <v>0</v>
      </c>
      <c r="D47" s="75"/>
      <c r="E47" s="171"/>
      <c r="G47" s="77"/>
      <c r="H47" s="90"/>
      <c r="I47" s="9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</row>
    <row r="48" spans="2:127" x14ac:dyDescent="0.35">
      <c r="B48" s="47" t="s">
        <v>11</v>
      </c>
      <c r="C48" s="73"/>
      <c r="D48" s="75"/>
      <c r="E48" s="171"/>
      <c r="G48" s="77"/>
      <c r="H48" s="90"/>
      <c r="I48" s="9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</row>
    <row r="49" spans="1:127" x14ac:dyDescent="0.35">
      <c r="B49" s="47" t="s">
        <v>35</v>
      </c>
      <c r="C49" s="73"/>
      <c r="D49" s="75"/>
      <c r="E49" s="171"/>
      <c r="G49" s="77"/>
      <c r="H49" s="90"/>
      <c r="I49" s="9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</row>
    <row r="50" spans="1:127" x14ac:dyDescent="0.35">
      <c r="B50" s="47" t="s">
        <v>9</v>
      </c>
      <c r="C50" s="123" t="e">
        <f>'Monthly R&amp;P'!#REF!</f>
        <v>#REF!</v>
      </c>
      <c r="D50" s="75"/>
      <c r="E50" s="171" t="e">
        <f>'Precept yr on yr'!M52</f>
        <v>#REF!</v>
      </c>
      <c r="G50" s="79"/>
      <c r="H50" s="90"/>
      <c r="I50" s="9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</row>
    <row r="51" spans="1:127" x14ac:dyDescent="0.35">
      <c r="B51" s="83"/>
      <c r="C51" s="84" t="e">
        <f>SUM(C41:C50)</f>
        <v>#REF!</v>
      </c>
      <c r="D51" s="85">
        <f>SUM(D42:D50)</f>
        <v>0</v>
      </c>
      <c r="E51" s="172" t="e">
        <f>SUM(E41:E50)</f>
        <v>#REF!</v>
      </c>
      <c r="G51" s="77"/>
      <c r="H51" s="90"/>
      <c r="I51" s="9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</row>
    <row r="52" spans="1:127" x14ac:dyDescent="0.35">
      <c r="B52" s="72" t="s">
        <v>23</v>
      </c>
      <c r="C52" s="73"/>
      <c r="D52" s="75"/>
      <c r="E52" s="171"/>
      <c r="G52" s="77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</row>
    <row r="53" spans="1:127" x14ac:dyDescent="0.35">
      <c r="B53" s="47" t="s">
        <v>112</v>
      </c>
      <c r="C53" s="123">
        <f>'Monthly R&amp;P'!L32</f>
        <v>70</v>
      </c>
      <c r="D53" s="75"/>
      <c r="E53" s="129">
        <f>'Precept yr on yr'!M55</f>
        <v>70</v>
      </c>
      <c r="G53" s="93" t="s">
        <v>156</v>
      </c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</row>
    <row r="54" spans="1:127" x14ac:dyDescent="0.35">
      <c r="B54" s="83"/>
      <c r="C54" s="84">
        <f>SUM(C53)</f>
        <v>70</v>
      </c>
      <c r="D54" s="85">
        <f>SUM(D53)</f>
        <v>0</v>
      </c>
      <c r="E54" s="172">
        <f>SUM(E53)</f>
        <v>70</v>
      </c>
      <c r="F54" s="77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</row>
    <row r="55" spans="1:127" x14ac:dyDescent="0.35">
      <c r="C55" s="73"/>
      <c r="D55" s="154"/>
      <c r="E55" s="171"/>
      <c r="F55" s="77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</row>
    <row r="56" spans="1:127" s="156" customFormat="1" ht="18" x14ac:dyDescent="0.35">
      <c r="A56" s="156" t="s">
        <v>149</v>
      </c>
      <c r="B56" s="157"/>
      <c r="C56" s="158"/>
      <c r="D56" s="159"/>
      <c r="E56" s="173" t="e">
        <f>E54+E51+E40+E35+E32+E28+E20</f>
        <v>#REF!</v>
      </c>
      <c r="F56" s="160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1"/>
      <c r="CJ56" s="161"/>
      <c r="CK56" s="161"/>
      <c r="CL56" s="161"/>
      <c r="CM56" s="161"/>
      <c r="CN56" s="161"/>
      <c r="CO56" s="161"/>
      <c r="CP56" s="161"/>
      <c r="CQ56" s="161"/>
      <c r="CR56" s="161"/>
      <c r="CS56" s="161"/>
      <c r="CT56" s="161"/>
      <c r="CU56" s="161"/>
      <c r="CV56" s="161"/>
      <c r="CW56" s="161"/>
      <c r="CX56" s="161"/>
      <c r="CY56" s="161"/>
      <c r="CZ56" s="161"/>
      <c r="DA56" s="161"/>
      <c r="DB56" s="161"/>
      <c r="DC56" s="161"/>
      <c r="DD56" s="161"/>
      <c r="DE56" s="161"/>
      <c r="DF56" s="161"/>
      <c r="DG56" s="161"/>
      <c r="DH56" s="161"/>
      <c r="DI56" s="161"/>
      <c r="DJ56" s="161"/>
      <c r="DK56" s="161"/>
      <c r="DL56" s="161"/>
      <c r="DM56" s="161"/>
      <c r="DN56" s="161"/>
      <c r="DO56" s="161"/>
      <c r="DP56" s="161"/>
      <c r="DQ56" s="161"/>
      <c r="DR56" s="161"/>
      <c r="DS56" s="161"/>
      <c r="DT56" s="161"/>
      <c r="DU56" s="161"/>
      <c r="DV56" s="161"/>
      <c r="DW56" s="161"/>
    </row>
    <row r="57" spans="1:127" s="156" customFormat="1" ht="18" x14ac:dyDescent="0.35">
      <c r="B57" s="157"/>
      <c r="C57" s="158"/>
      <c r="D57" s="159"/>
      <c r="E57" s="173"/>
      <c r="F57" s="160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/>
      <c r="CF57" s="161"/>
      <c r="CG57" s="161"/>
      <c r="CH57" s="161"/>
      <c r="CI57" s="161"/>
      <c r="CJ57" s="161"/>
      <c r="CK57" s="161"/>
      <c r="CL57" s="161"/>
      <c r="CM57" s="161"/>
      <c r="CN57" s="161"/>
      <c r="CO57" s="161"/>
      <c r="CP57" s="161"/>
      <c r="CQ57" s="161"/>
      <c r="CR57" s="161"/>
      <c r="CS57" s="161"/>
      <c r="CT57" s="161"/>
      <c r="CU57" s="161"/>
      <c r="CV57" s="161"/>
      <c r="CW57" s="161"/>
      <c r="CX57" s="161"/>
      <c r="CY57" s="161"/>
      <c r="CZ57" s="161"/>
      <c r="DA57" s="161"/>
      <c r="DB57" s="161"/>
      <c r="DC57" s="161"/>
      <c r="DD57" s="161"/>
      <c r="DE57" s="161"/>
      <c r="DF57" s="161"/>
      <c r="DG57" s="161"/>
      <c r="DH57" s="161"/>
      <c r="DI57" s="161"/>
      <c r="DJ57" s="161"/>
      <c r="DK57" s="161"/>
      <c r="DL57" s="161"/>
      <c r="DM57" s="161"/>
      <c r="DN57" s="161"/>
      <c r="DO57" s="161"/>
      <c r="DP57" s="161"/>
      <c r="DQ57" s="161"/>
      <c r="DR57" s="161"/>
      <c r="DS57" s="161"/>
      <c r="DT57" s="161"/>
      <c r="DU57" s="161"/>
      <c r="DV57" s="161"/>
      <c r="DW57" s="161"/>
    </row>
    <row r="58" spans="1:127" x14ac:dyDescent="0.35">
      <c r="A58" s="70" t="s">
        <v>78</v>
      </c>
      <c r="C58" s="73"/>
      <c r="D58" s="74"/>
      <c r="E58" s="171"/>
      <c r="F58" s="77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</row>
    <row r="59" spans="1:127" x14ac:dyDescent="0.35">
      <c r="B59" s="72" t="s">
        <v>71</v>
      </c>
      <c r="C59" s="73"/>
      <c r="D59" s="75"/>
      <c r="E59" s="171"/>
      <c r="F59" s="77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</row>
    <row r="60" spans="1:127" x14ac:dyDescent="0.35">
      <c r="B60" s="47" t="s">
        <v>21</v>
      </c>
      <c r="C60" s="73" t="e">
        <f>'Monthly R&amp;P'!#REF!</f>
        <v>#REF!</v>
      </c>
      <c r="D60" s="75"/>
      <c r="E60" s="171">
        <f>'Precept yr on yr'!M62</f>
        <v>0</v>
      </c>
      <c r="F60" s="77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</row>
    <row r="61" spans="1:127" x14ac:dyDescent="0.35">
      <c r="B61" s="86"/>
      <c r="C61" s="84" t="e">
        <f>SUM(C60)</f>
        <v>#REF!</v>
      </c>
      <c r="D61" s="85">
        <f>SUM(D60)</f>
        <v>0</v>
      </c>
      <c r="E61" s="172">
        <f>SUM(E60)</f>
        <v>0</v>
      </c>
      <c r="F61" s="77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</row>
    <row r="62" spans="1:127" x14ac:dyDescent="0.35">
      <c r="B62" s="72" t="s">
        <v>72</v>
      </c>
      <c r="C62" s="73"/>
      <c r="D62" s="75"/>
      <c r="E62" s="171"/>
      <c r="F62" s="77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</row>
    <row r="63" spans="1:127" x14ac:dyDescent="0.35">
      <c r="B63" s="47" t="s">
        <v>82</v>
      </c>
      <c r="C63" s="73" t="e">
        <f>'Monthly R&amp;P'!#REF!</f>
        <v>#REF!</v>
      </c>
      <c r="D63" s="75"/>
      <c r="E63" s="171">
        <f>'Precept yr on yr'!M65</f>
        <v>0</v>
      </c>
      <c r="F63" s="77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</row>
    <row r="64" spans="1:127" x14ac:dyDescent="0.35">
      <c r="B64" s="83"/>
      <c r="C64" s="84" t="e">
        <f>SUM(C63)</f>
        <v>#REF!</v>
      </c>
      <c r="D64" s="85">
        <f>SUM(D16:D63)</f>
        <v>0</v>
      </c>
      <c r="E64" s="172">
        <f>SUM(E63)</f>
        <v>0</v>
      </c>
      <c r="F64" s="77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</row>
    <row r="65" spans="2:127" x14ac:dyDescent="0.35">
      <c r="B65" s="72" t="s">
        <v>73</v>
      </c>
      <c r="C65" s="73"/>
      <c r="D65" s="75"/>
      <c r="E65" s="171"/>
      <c r="F65" s="77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</row>
    <row r="66" spans="2:127" x14ac:dyDescent="0.35">
      <c r="B66" s="47" t="s">
        <v>67</v>
      </c>
      <c r="C66" s="123" t="e">
        <f>'Monthly R&amp;P'!#REF!</f>
        <v>#REF!</v>
      </c>
      <c r="D66" s="75"/>
      <c r="E66" s="171">
        <f>'Precept yr on yr'!M68</f>
        <v>0</v>
      </c>
      <c r="F66" s="77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</row>
    <row r="67" spans="2:127" x14ac:dyDescent="0.35">
      <c r="B67" s="83"/>
      <c r="C67" s="84" t="e">
        <f>SUM(C66)</f>
        <v>#REF!</v>
      </c>
      <c r="D67" s="85">
        <f>SUM(D66)</f>
        <v>0</v>
      </c>
      <c r="E67" s="172">
        <f>SUM(E66)</f>
        <v>0</v>
      </c>
      <c r="F67" s="77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</row>
    <row r="68" spans="2:127" x14ac:dyDescent="0.35">
      <c r="B68" s="72" t="s">
        <v>74</v>
      </c>
      <c r="C68" s="73"/>
      <c r="D68" s="75"/>
      <c r="E68" s="171"/>
      <c r="F68" s="77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</row>
    <row r="69" spans="2:127" x14ac:dyDescent="0.35">
      <c r="B69" s="47" t="s">
        <v>76</v>
      </c>
      <c r="C69" s="73" t="e">
        <f>'Monthly R&amp;P'!#REF!</f>
        <v>#REF!</v>
      </c>
      <c r="D69" s="75"/>
      <c r="E69" s="171">
        <f>'Precept yr on yr'!M71</f>
        <v>0</v>
      </c>
      <c r="F69" s="77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</row>
    <row r="70" spans="2:127" x14ac:dyDescent="0.35">
      <c r="B70" s="83"/>
      <c r="C70" s="84" t="e">
        <f>SUM(C69)</f>
        <v>#REF!</v>
      </c>
      <c r="D70" s="85">
        <f>SUM(D69)</f>
        <v>0</v>
      </c>
      <c r="E70" s="172">
        <f>SUM(E69)</f>
        <v>0</v>
      </c>
      <c r="F70" s="77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</row>
    <row r="71" spans="2:127" x14ac:dyDescent="0.35">
      <c r="B71" s="72" t="s">
        <v>75</v>
      </c>
      <c r="C71" s="73"/>
      <c r="D71" s="75"/>
      <c r="E71" s="171"/>
      <c r="F71" s="77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</row>
    <row r="72" spans="2:127" x14ac:dyDescent="0.35">
      <c r="B72" s="47" t="s">
        <v>104</v>
      </c>
      <c r="C72" s="73" t="e">
        <f>'Monthly R&amp;P'!#REF!</f>
        <v>#REF!</v>
      </c>
      <c r="D72" s="75"/>
      <c r="E72" s="171">
        <f>'Precept yr on yr'!M74</f>
        <v>0</v>
      </c>
      <c r="F72" s="77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</row>
    <row r="73" spans="2:127" x14ac:dyDescent="0.35">
      <c r="B73" s="83"/>
      <c r="C73" s="84" t="e">
        <f>SUM(C72)</f>
        <v>#REF!</v>
      </c>
      <c r="D73" s="85">
        <f>SUM(D72)</f>
        <v>0</v>
      </c>
      <c r="E73" s="172">
        <f>SUM(E72)</f>
        <v>0</v>
      </c>
      <c r="F73" s="77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</row>
    <row r="74" spans="2:127" x14ac:dyDescent="0.35">
      <c r="B74" s="72" t="s">
        <v>77</v>
      </c>
      <c r="C74" s="73"/>
      <c r="D74" s="75"/>
      <c r="E74" s="171"/>
      <c r="F74" s="77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</row>
    <row r="75" spans="2:127" x14ac:dyDescent="0.35">
      <c r="B75" s="47" t="s">
        <v>99</v>
      </c>
      <c r="C75" s="73" t="e">
        <f>'Monthly R&amp;P'!#REF!</f>
        <v>#REF!</v>
      </c>
      <c r="D75" s="75"/>
      <c r="E75" s="171">
        <f>'Precept yr on yr'!M77</f>
        <v>0</v>
      </c>
      <c r="F75" s="77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</row>
    <row r="76" spans="2:127" x14ac:dyDescent="0.35">
      <c r="B76" s="47" t="s">
        <v>100</v>
      </c>
      <c r="C76" s="73" t="e">
        <f>'Monthly R&amp;P'!#REF!</f>
        <v>#REF!</v>
      </c>
      <c r="D76" s="75"/>
      <c r="E76" s="171">
        <f>'Precept yr on yr'!M79</f>
        <v>0</v>
      </c>
      <c r="F76" s="77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</row>
    <row r="77" spans="2:127" x14ac:dyDescent="0.35">
      <c r="B77" s="83"/>
      <c r="C77" s="84" t="e">
        <f>SUM(C76)</f>
        <v>#REF!</v>
      </c>
      <c r="D77" s="85">
        <f>SUM(D76)</f>
        <v>0</v>
      </c>
      <c r="E77" s="172">
        <f>SUM(E76)</f>
        <v>0</v>
      </c>
      <c r="F77" s="77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</row>
    <row r="78" spans="2:127" x14ac:dyDescent="0.35">
      <c r="B78" s="72" t="s">
        <v>96</v>
      </c>
      <c r="C78" s="73"/>
      <c r="D78" s="75"/>
      <c r="E78" s="171"/>
      <c r="F78" s="77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</row>
    <row r="79" spans="2:127" x14ac:dyDescent="0.35">
      <c r="B79" s="47" t="s">
        <v>97</v>
      </c>
      <c r="C79" s="73" t="e">
        <f>'Monthly R&amp;P'!#REF!</f>
        <v>#REF!</v>
      </c>
      <c r="D79" s="75"/>
      <c r="E79" s="171">
        <f>'Precept yr on yr'!M82</f>
        <v>0</v>
      </c>
      <c r="F79" s="77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</row>
    <row r="80" spans="2:127" x14ac:dyDescent="0.35">
      <c r="B80" s="91"/>
      <c r="C80" s="84" t="e">
        <f>SUM(C79)</f>
        <v>#REF!</v>
      </c>
      <c r="D80" s="85">
        <f>SUM(D79)</f>
        <v>0</v>
      </c>
      <c r="E80" s="172">
        <f>SUM(E79)</f>
        <v>0</v>
      </c>
      <c r="F80" s="77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</row>
    <row r="81" spans="2:127" ht="16" thickBot="1" x14ac:dyDescent="0.4">
      <c r="C81" s="92"/>
      <c r="E81" s="174"/>
    </row>
    <row r="82" spans="2:127" ht="16" thickBot="1" x14ac:dyDescent="0.4">
      <c r="B82" s="94" t="s">
        <v>39</v>
      </c>
      <c r="C82" s="95" t="e">
        <f>C20+C28+C32+C35+C40+C51+C54+C61+C64+C67+C70+C73+C77+C80</f>
        <v>#REF!</v>
      </c>
      <c r="D82" s="95">
        <f>D20+D28+D32+D35+D40+D51+D54+D61+D64+D67+D70+D73+D77+D80</f>
        <v>0</v>
      </c>
      <c r="E82" s="175" t="e">
        <f>E20+E28+E32+E35+E40+E51+E54+E61+E64+E67+E70+E73+E77+E80</f>
        <v>#REF!</v>
      </c>
      <c r="F82" s="77"/>
      <c r="G82" s="90"/>
      <c r="H82" s="90"/>
      <c r="I82" s="9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80"/>
      <c r="CR82" s="80"/>
      <c r="CS82" s="80"/>
      <c r="CT82" s="80"/>
      <c r="CU82" s="80"/>
      <c r="CV82" s="80"/>
      <c r="CW82" s="80"/>
      <c r="CX82" s="80"/>
      <c r="CY82" s="80"/>
      <c r="CZ82" s="80"/>
      <c r="DA82" s="80"/>
      <c r="DB82" s="80"/>
      <c r="DC82" s="80"/>
      <c r="DD82" s="80"/>
      <c r="DE82" s="80"/>
      <c r="DF82" s="80"/>
      <c r="DG82" s="80"/>
      <c r="DH82" s="80"/>
      <c r="DI82" s="80"/>
      <c r="DJ82" s="80"/>
      <c r="DK82" s="80"/>
      <c r="DL82" s="80"/>
      <c r="DM82" s="80"/>
      <c r="DN82" s="80"/>
      <c r="DO82" s="80"/>
      <c r="DP82" s="80"/>
      <c r="DQ82" s="80"/>
      <c r="DR82" s="80"/>
      <c r="DS82" s="80"/>
      <c r="DT82" s="80"/>
      <c r="DU82" s="80"/>
      <c r="DV82" s="80"/>
      <c r="DW82" s="80"/>
    </row>
    <row r="83" spans="2:127" x14ac:dyDescent="0.35">
      <c r="C83" s="96"/>
      <c r="D83" s="97"/>
      <c r="E83" s="176"/>
      <c r="F83" s="77"/>
      <c r="G83" s="90"/>
      <c r="H83" s="90"/>
      <c r="I83" s="9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  <c r="CN83" s="80"/>
      <c r="CO83" s="80"/>
      <c r="CP83" s="80"/>
      <c r="CQ83" s="80"/>
      <c r="CR83" s="80"/>
      <c r="CS83" s="80"/>
      <c r="CT83" s="80"/>
      <c r="CU83" s="80"/>
      <c r="CV83" s="80"/>
      <c r="CW83" s="80"/>
      <c r="CX83" s="80"/>
      <c r="CY83" s="80"/>
      <c r="CZ83" s="80"/>
      <c r="DA83" s="80"/>
      <c r="DB83" s="80"/>
      <c r="DC83" s="80"/>
      <c r="DD83" s="80"/>
      <c r="DE83" s="80"/>
      <c r="DF83" s="80"/>
      <c r="DG83" s="80"/>
      <c r="DH83" s="80"/>
      <c r="DI83" s="80"/>
      <c r="DJ83" s="80"/>
      <c r="DK83" s="80"/>
      <c r="DL83" s="80"/>
      <c r="DM83" s="80"/>
      <c r="DN83" s="80"/>
      <c r="DO83" s="80"/>
      <c r="DP83" s="80"/>
      <c r="DQ83" s="80"/>
      <c r="DR83" s="80"/>
      <c r="DS83" s="80"/>
      <c r="DT83" s="80"/>
      <c r="DU83" s="80"/>
      <c r="DV83" s="80"/>
      <c r="DW83" s="80"/>
    </row>
    <row r="84" spans="2:127" x14ac:dyDescent="0.35">
      <c r="C84" s="73"/>
      <c r="D84" s="75"/>
      <c r="E84" s="171"/>
      <c r="F84" s="77"/>
      <c r="G84" s="90"/>
      <c r="H84" s="90"/>
      <c r="I84" s="9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  <c r="CU84" s="80"/>
      <c r="CV84" s="80"/>
      <c r="CW84" s="80"/>
      <c r="CX84" s="80"/>
      <c r="CY84" s="80"/>
      <c r="CZ84" s="80"/>
      <c r="DA84" s="80"/>
      <c r="DB84" s="80"/>
      <c r="DC84" s="80"/>
      <c r="DD84" s="80"/>
      <c r="DE84" s="80"/>
      <c r="DF84" s="80"/>
      <c r="DG84" s="80"/>
      <c r="DH84" s="80"/>
      <c r="DI84" s="80"/>
      <c r="DJ84" s="80"/>
      <c r="DK84" s="80"/>
      <c r="DL84" s="80"/>
      <c r="DM84" s="80"/>
      <c r="DN84" s="80"/>
      <c r="DO84" s="80"/>
      <c r="DP84" s="80"/>
      <c r="DQ84" s="80"/>
      <c r="DR84" s="80"/>
      <c r="DS84" s="80"/>
      <c r="DT84" s="80"/>
      <c r="DU84" s="80"/>
      <c r="DV84" s="80"/>
      <c r="DW84" s="80"/>
    </row>
    <row r="85" spans="2:127" ht="16" hidden="1" thickBot="1" x14ac:dyDescent="0.4">
      <c r="B85" s="47" t="s">
        <v>152</v>
      </c>
      <c r="C85" s="635" t="s">
        <v>91</v>
      </c>
      <c r="D85" s="636"/>
      <c r="E85" s="168" t="s">
        <v>92</v>
      </c>
      <c r="F85" s="77"/>
      <c r="G85" s="90"/>
      <c r="H85" s="90"/>
      <c r="I85" s="9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  <c r="CU85" s="80"/>
      <c r="CV85" s="80"/>
      <c r="CW85" s="80"/>
      <c r="CX85" s="80"/>
      <c r="CY85" s="80"/>
      <c r="CZ85" s="80"/>
      <c r="DA85" s="80"/>
      <c r="DB85" s="80"/>
      <c r="DC85" s="80"/>
      <c r="DD85" s="80"/>
      <c r="DE85" s="80"/>
      <c r="DF85" s="80"/>
      <c r="DG85" s="80"/>
      <c r="DH85" s="80"/>
      <c r="DI85" s="80"/>
      <c r="DJ85" s="80"/>
      <c r="DK85" s="80"/>
      <c r="DL85" s="80"/>
      <c r="DM85" s="80"/>
      <c r="DN85" s="80"/>
      <c r="DO85" s="80"/>
      <c r="DP85" s="80"/>
      <c r="DQ85" s="80"/>
      <c r="DR85" s="80"/>
      <c r="DS85" s="80"/>
      <c r="DT85" s="80"/>
      <c r="DU85" s="80"/>
      <c r="DV85" s="80"/>
      <c r="DW85" s="80"/>
    </row>
    <row r="86" spans="2:127" hidden="1" x14ac:dyDescent="0.35">
      <c r="C86" s="167" t="s">
        <v>28</v>
      </c>
      <c r="D86" s="166" t="s">
        <v>69</v>
      </c>
      <c r="E86" s="169" t="s">
        <v>28</v>
      </c>
      <c r="F86" s="77"/>
      <c r="G86" s="90"/>
      <c r="H86" s="90"/>
      <c r="I86" s="9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80"/>
      <c r="CI86" s="80"/>
      <c r="CJ86" s="80"/>
      <c r="CK86" s="80"/>
      <c r="CL86" s="80"/>
      <c r="CM86" s="80"/>
      <c r="CN86" s="80"/>
      <c r="CO86" s="80"/>
      <c r="CP86" s="80"/>
      <c r="CQ86" s="80"/>
      <c r="CR86" s="80"/>
      <c r="CS86" s="80"/>
      <c r="CT86" s="80"/>
      <c r="CU86" s="80"/>
      <c r="CV86" s="80"/>
      <c r="CW86" s="80"/>
      <c r="CX86" s="80"/>
      <c r="CY86" s="80"/>
      <c r="CZ86" s="80"/>
      <c r="DA86" s="80"/>
      <c r="DB86" s="80"/>
      <c r="DC86" s="80"/>
      <c r="DD86" s="80"/>
      <c r="DE86" s="80"/>
      <c r="DF86" s="80"/>
      <c r="DG86" s="80"/>
      <c r="DH86" s="80"/>
      <c r="DI86" s="80"/>
      <c r="DJ86" s="80"/>
      <c r="DK86" s="80"/>
      <c r="DL86" s="80"/>
      <c r="DM86" s="80"/>
      <c r="DN86" s="80"/>
      <c r="DO86" s="80"/>
      <c r="DP86" s="80"/>
      <c r="DQ86" s="80"/>
      <c r="DR86" s="80"/>
      <c r="DS86" s="80"/>
      <c r="DT86" s="80"/>
      <c r="DU86" s="80"/>
      <c r="DV86" s="80"/>
      <c r="DW86" s="80"/>
    </row>
    <row r="87" spans="2:127" ht="16" hidden="1" thickBot="1" x14ac:dyDescent="0.4">
      <c r="B87" s="47" t="s">
        <v>116</v>
      </c>
      <c r="C87" s="73"/>
      <c r="D87" s="75"/>
      <c r="E87" s="171"/>
      <c r="F87" s="77"/>
      <c r="G87" s="90"/>
      <c r="H87" s="90"/>
      <c r="I87" s="9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  <c r="CN87" s="80"/>
      <c r="CO87" s="80"/>
      <c r="CP87" s="80"/>
      <c r="CQ87" s="80"/>
      <c r="CR87" s="80"/>
      <c r="CS87" s="80"/>
      <c r="CT87" s="80"/>
      <c r="CU87" s="80"/>
      <c r="CV87" s="80"/>
      <c r="CW87" s="80"/>
      <c r="CX87" s="80"/>
      <c r="CY87" s="80"/>
      <c r="CZ87" s="80"/>
      <c r="DA87" s="80"/>
      <c r="DB87" s="80"/>
      <c r="DC87" s="80"/>
      <c r="DD87" s="80"/>
      <c r="DE87" s="80"/>
      <c r="DF87" s="80"/>
      <c r="DG87" s="80"/>
      <c r="DH87" s="80"/>
      <c r="DI87" s="80"/>
      <c r="DJ87" s="80"/>
      <c r="DK87" s="80"/>
      <c r="DL87" s="80"/>
      <c r="DM87" s="80"/>
      <c r="DN87" s="80"/>
      <c r="DO87" s="80"/>
      <c r="DP87" s="80"/>
      <c r="DQ87" s="80"/>
      <c r="DR87" s="80"/>
      <c r="DS87" s="80"/>
      <c r="DT87" s="80"/>
      <c r="DU87" s="80"/>
      <c r="DV87" s="80"/>
      <c r="DW87" s="80"/>
    </row>
    <row r="88" spans="2:127" ht="39" hidden="1" x14ac:dyDescent="0.35">
      <c r="B88" s="162" t="s">
        <v>93</v>
      </c>
      <c r="C88" s="164">
        <v>500</v>
      </c>
      <c r="D88" s="97"/>
      <c r="E88" s="176">
        <f>'Precept yr on yr'!M96</f>
        <v>999</v>
      </c>
      <c r="G88" s="143" t="s">
        <v>133</v>
      </c>
      <c r="H88" s="90"/>
      <c r="I88" s="9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  <c r="CN88" s="80"/>
      <c r="CO88" s="80"/>
      <c r="CP88" s="80"/>
      <c r="CQ88" s="80"/>
      <c r="CR88" s="80"/>
      <c r="CS88" s="80"/>
      <c r="CT88" s="80"/>
      <c r="CU88" s="80"/>
      <c r="CV88" s="80"/>
      <c r="CW88" s="80"/>
      <c r="CX88" s="80"/>
      <c r="CY88" s="80"/>
      <c r="CZ88" s="80"/>
      <c r="DA88" s="80"/>
      <c r="DB88" s="80"/>
      <c r="DC88" s="80"/>
      <c r="DD88" s="80"/>
      <c r="DE88" s="80"/>
      <c r="DF88" s="80"/>
      <c r="DG88" s="80"/>
      <c r="DH88" s="80"/>
      <c r="DI88" s="80"/>
      <c r="DJ88" s="80"/>
      <c r="DK88" s="80"/>
      <c r="DL88" s="80"/>
      <c r="DM88" s="80"/>
      <c r="DN88" s="80"/>
      <c r="DO88" s="80"/>
      <c r="DP88" s="80"/>
      <c r="DQ88" s="80"/>
      <c r="DR88" s="80"/>
      <c r="DS88" s="80"/>
      <c r="DT88" s="80"/>
      <c r="DU88" s="80"/>
      <c r="DV88" s="80"/>
      <c r="DW88" s="80"/>
    </row>
    <row r="89" spans="2:127" ht="39" hidden="1" x14ac:dyDescent="0.35">
      <c r="B89" s="151" t="s">
        <v>110</v>
      </c>
      <c r="C89" s="165"/>
      <c r="D89" s="75"/>
      <c r="E89" s="171">
        <f>'Precept yr on yr'!M97</f>
        <v>430</v>
      </c>
      <c r="G89" s="143" t="s">
        <v>133</v>
      </c>
      <c r="H89" s="90"/>
      <c r="I89" s="9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  <c r="CN89" s="80"/>
      <c r="CO89" s="80"/>
      <c r="CP89" s="80"/>
      <c r="CQ89" s="80"/>
      <c r="CR89" s="80"/>
      <c r="CS89" s="80"/>
      <c r="CT89" s="80"/>
      <c r="CU89" s="80"/>
      <c r="CV89" s="80"/>
      <c r="CW89" s="80"/>
      <c r="CX89" s="80"/>
      <c r="CY89" s="80"/>
      <c r="CZ89" s="80"/>
      <c r="DA89" s="80"/>
      <c r="DB89" s="80"/>
      <c r="DC89" s="80"/>
      <c r="DD89" s="80"/>
      <c r="DE89" s="80"/>
      <c r="DF89" s="80"/>
      <c r="DG89" s="80"/>
      <c r="DH89" s="80"/>
      <c r="DI89" s="80"/>
      <c r="DJ89" s="80"/>
      <c r="DK89" s="80"/>
      <c r="DL89" s="80"/>
      <c r="DM89" s="80"/>
      <c r="DN89" s="80"/>
      <c r="DO89" s="80"/>
      <c r="DP89" s="80"/>
      <c r="DQ89" s="80"/>
      <c r="DR89" s="80"/>
      <c r="DS89" s="80"/>
      <c r="DT89" s="80"/>
      <c r="DU89" s="80"/>
      <c r="DV89" s="80"/>
      <c r="DW89" s="80"/>
    </row>
    <row r="90" spans="2:127" ht="25" hidden="1" x14ac:dyDescent="0.35">
      <c r="B90" s="151" t="s">
        <v>118</v>
      </c>
      <c r="C90" s="165"/>
      <c r="D90" s="75"/>
      <c r="E90" s="171">
        <f>'Precept yr on yr'!M98</f>
        <v>0</v>
      </c>
      <c r="G90" s="55" t="s">
        <v>132</v>
      </c>
      <c r="H90" s="90"/>
      <c r="I90" s="9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  <c r="CN90" s="80"/>
      <c r="CO90" s="80"/>
      <c r="CP90" s="80"/>
      <c r="CQ90" s="80"/>
      <c r="CR90" s="80"/>
      <c r="CS90" s="80"/>
      <c r="CT90" s="80"/>
      <c r="CU90" s="80"/>
      <c r="CV90" s="80"/>
      <c r="CW90" s="80"/>
      <c r="CX90" s="80"/>
      <c r="CY90" s="80"/>
      <c r="CZ90" s="80"/>
      <c r="DA90" s="80"/>
      <c r="DB90" s="80"/>
      <c r="DC90" s="80"/>
      <c r="DD90" s="80"/>
      <c r="DE90" s="80"/>
      <c r="DF90" s="80"/>
      <c r="DG90" s="80"/>
      <c r="DH90" s="80"/>
      <c r="DI90" s="80"/>
      <c r="DJ90" s="80"/>
      <c r="DK90" s="80"/>
      <c r="DL90" s="80"/>
      <c r="DM90" s="80"/>
      <c r="DN90" s="80"/>
      <c r="DO90" s="80"/>
      <c r="DP90" s="80"/>
      <c r="DQ90" s="80"/>
      <c r="DR90" s="80"/>
      <c r="DS90" s="80"/>
      <c r="DT90" s="80"/>
      <c r="DU90" s="80"/>
      <c r="DV90" s="80"/>
      <c r="DW90" s="80"/>
    </row>
    <row r="91" spans="2:127" hidden="1" x14ac:dyDescent="0.35">
      <c r="B91" s="151" t="s">
        <v>94</v>
      </c>
      <c r="C91" s="165">
        <v>9</v>
      </c>
      <c r="D91" s="75"/>
      <c r="E91" s="171">
        <f>'Precept yr on yr'!M99</f>
        <v>0</v>
      </c>
      <c r="G91" s="637" t="s">
        <v>144</v>
      </c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  <c r="CN91" s="80"/>
      <c r="CO91" s="80"/>
      <c r="CP91" s="80"/>
      <c r="CQ91" s="80"/>
      <c r="CR91" s="80"/>
      <c r="CS91" s="80"/>
      <c r="CT91" s="80"/>
      <c r="CU91" s="80"/>
      <c r="CV91" s="80"/>
      <c r="CW91" s="80"/>
      <c r="CX91" s="80"/>
      <c r="CY91" s="80"/>
      <c r="CZ91" s="80"/>
      <c r="DA91" s="80"/>
      <c r="DB91" s="80"/>
      <c r="DC91" s="80"/>
      <c r="DD91" s="80"/>
      <c r="DE91" s="80"/>
      <c r="DF91" s="80"/>
      <c r="DG91" s="80"/>
      <c r="DH91" s="80"/>
      <c r="DI91" s="80"/>
      <c r="DJ91" s="80"/>
      <c r="DK91" s="80"/>
      <c r="DL91" s="80"/>
      <c r="DM91" s="80"/>
      <c r="DN91" s="80"/>
      <c r="DO91" s="80"/>
      <c r="DP91" s="80"/>
      <c r="DQ91" s="80"/>
      <c r="DR91" s="80"/>
      <c r="DS91" s="80"/>
      <c r="DT91" s="80"/>
      <c r="DU91" s="80"/>
      <c r="DV91" s="80"/>
      <c r="DW91" s="80"/>
    </row>
    <row r="92" spans="2:127" hidden="1" x14ac:dyDescent="0.35">
      <c r="B92" s="151" t="s">
        <v>95</v>
      </c>
      <c r="C92" s="165">
        <v>113</v>
      </c>
      <c r="D92" s="75"/>
      <c r="E92" s="171">
        <f>'Precept yr on yr'!M100</f>
        <v>0</v>
      </c>
      <c r="G92" s="637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80"/>
      <c r="CP92" s="80"/>
      <c r="CQ92" s="80"/>
      <c r="CR92" s="80"/>
      <c r="CS92" s="80"/>
      <c r="CT92" s="80"/>
      <c r="CU92" s="80"/>
      <c r="CV92" s="80"/>
      <c r="CW92" s="80"/>
      <c r="CX92" s="80"/>
      <c r="CY92" s="80"/>
      <c r="CZ92" s="80"/>
      <c r="DA92" s="80"/>
      <c r="DB92" s="80"/>
      <c r="DC92" s="80"/>
      <c r="DD92" s="80"/>
      <c r="DE92" s="80"/>
      <c r="DF92" s="80"/>
      <c r="DG92" s="80"/>
      <c r="DH92" s="80"/>
      <c r="DI92" s="80"/>
      <c r="DJ92" s="80"/>
      <c r="DK92" s="80"/>
      <c r="DL92" s="80"/>
      <c r="DM92" s="80"/>
      <c r="DN92" s="80"/>
      <c r="DO92" s="80"/>
      <c r="DP92" s="80"/>
      <c r="DQ92" s="80"/>
      <c r="DR92" s="80"/>
      <c r="DS92" s="80"/>
      <c r="DT92" s="80"/>
      <c r="DU92" s="80"/>
      <c r="DV92" s="80"/>
      <c r="DW92" s="80"/>
    </row>
    <row r="93" spans="2:127" hidden="1" x14ac:dyDescent="0.35">
      <c r="B93" s="151" t="s">
        <v>134</v>
      </c>
      <c r="C93" s="165"/>
      <c r="D93" s="75"/>
      <c r="E93" s="177"/>
      <c r="F93" s="77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  <c r="CN93" s="80"/>
      <c r="CO93" s="80"/>
      <c r="CP93" s="80"/>
      <c r="CQ93" s="80"/>
      <c r="CR93" s="80"/>
      <c r="CS93" s="80"/>
      <c r="CT93" s="80"/>
      <c r="CU93" s="80"/>
      <c r="CV93" s="80"/>
      <c r="CW93" s="80"/>
      <c r="CX93" s="80"/>
      <c r="CY93" s="80"/>
      <c r="CZ93" s="80"/>
      <c r="DA93" s="80"/>
      <c r="DB93" s="80"/>
      <c r="DC93" s="80"/>
      <c r="DD93" s="80"/>
      <c r="DE93" s="80"/>
      <c r="DF93" s="80"/>
      <c r="DG93" s="80"/>
      <c r="DH93" s="80"/>
      <c r="DI93" s="80"/>
      <c r="DJ93" s="80"/>
      <c r="DK93" s="80"/>
      <c r="DL93" s="80"/>
      <c r="DM93" s="80"/>
      <c r="DN93" s="80"/>
      <c r="DO93" s="80"/>
      <c r="DP93" s="80"/>
      <c r="DQ93" s="80"/>
      <c r="DR93" s="80"/>
      <c r="DS93" s="80"/>
      <c r="DT93" s="80"/>
      <c r="DU93" s="80"/>
      <c r="DV93" s="80"/>
      <c r="DW93" s="80"/>
    </row>
    <row r="94" spans="2:127" hidden="1" x14ac:dyDescent="0.35">
      <c r="B94" s="104"/>
      <c r="C94" s="108">
        <f>SUM(C88:C93)</f>
        <v>622</v>
      </c>
      <c r="D94" s="75"/>
      <c r="E94" s="172">
        <f>SUM(E88:E93)</f>
        <v>1429</v>
      </c>
      <c r="F94" s="77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  <c r="CN94" s="80"/>
      <c r="CO94" s="80"/>
      <c r="CP94" s="80"/>
      <c r="CQ94" s="80"/>
      <c r="CR94" s="80"/>
      <c r="CS94" s="80"/>
      <c r="CT94" s="80"/>
      <c r="CU94" s="80"/>
      <c r="CV94" s="80"/>
      <c r="CW94" s="80"/>
      <c r="CX94" s="80"/>
      <c r="CY94" s="80"/>
      <c r="CZ94" s="80"/>
      <c r="DA94" s="80"/>
      <c r="DB94" s="80"/>
      <c r="DC94" s="80"/>
      <c r="DD94" s="80"/>
      <c r="DE94" s="80"/>
      <c r="DF94" s="80"/>
      <c r="DG94" s="80"/>
      <c r="DH94" s="80"/>
      <c r="DI94" s="80"/>
      <c r="DJ94" s="80"/>
      <c r="DK94" s="80"/>
      <c r="DL94" s="80"/>
      <c r="DM94" s="80"/>
      <c r="DN94" s="80"/>
      <c r="DO94" s="80"/>
      <c r="DP94" s="80"/>
      <c r="DQ94" s="80"/>
      <c r="DR94" s="80"/>
      <c r="DS94" s="80"/>
      <c r="DT94" s="80"/>
      <c r="DU94" s="80"/>
      <c r="DV94" s="80"/>
      <c r="DW94" s="80"/>
    </row>
    <row r="95" spans="2:127" ht="16" hidden="1" thickBot="1" x14ac:dyDescent="0.4">
      <c r="B95" s="104"/>
      <c r="C95" s="73"/>
      <c r="D95" s="75"/>
      <c r="E95" s="171"/>
      <c r="F95" s="77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  <c r="CN95" s="80"/>
      <c r="CO95" s="80"/>
      <c r="CP95" s="80"/>
      <c r="CQ95" s="80"/>
      <c r="CR95" s="80"/>
      <c r="CS95" s="80"/>
      <c r="CT95" s="80"/>
      <c r="CU95" s="80"/>
      <c r="CV95" s="80"/>
      <c r="CW95" s="80"/>
      <c r="CX95" s="80"/>
      <c r="CY95" s="80"/>
      <c r="CZ95" s="80"/>
      <c r="DA95" s="80"/>
      <c r="DB95" s="80"/>
      <c r="DC95" s="80"/>
      <c r="DD95" s="80"/>
      <c r="DE95" s="80"/>
      <c r="DF95" s="80"/>
      <c r="DG95" s="80"/>
      <c r="DH95" s="80"/>
      <c r="DI95" s="80"/>
      <c r="DJ95" s="80"/>
      <c r="DK95" s="80"/>
      <c r="DL95" s="80"/>
      <c r="DM95" s="80"/>
      <c r="DN95" s="80"/>
      <c r="DO95" s="80"/>
      <c r="DP95" s="80"/>
      <c r="DQ95" s="80"/>
      <c r="DR95" s="80"/>
      <c r="DS95" s="80"/>
      <c r="DT95" s="80"/>
      <c r="DU95" s="80"/>
      <c r="DV95" s="80"/>
      <c r="DW95" s="80"/>
    </row>
    <row r="96" spans="2:127" ht="16" hidden="1" thickBot="1" x14ac:dyDescent="0.4">
      <c r="B96" s="109" t="s">
        <v>115</v>
      </c>
      <c r="C96" s="145" t="e">
        <f>C82-C94</f>
        <v>#REF!</v>
      </c>
      <c r="D96" s="110"/>
      <c r="E96" s="178" t="e">
        <f>E82-E94</f>
        <v>#REF!</v>
      </c>
      <c r="F96" s="77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  <c r="CN96" s="80"/>
      <c r="CO96" s="80"/>
      <c r="CP96" s="80"/>
      <c r="CQ96" s="80"/>
      <c r="CR96" s="80"/>
      <c r="CS96" s="80"/>
      <c r="CT96" s="80"/>
      <c r="CU96" s="80"/>
      <c r="CV96" s="80"/>
      <c r="CW96" s="80"/>
      <c r="CX96" s="80"/>
      <c r="CY96" s="80"/>
      <c r="CZ96" s="80"/>
      <c r="DA96" s="80"/>
      <c r="DB96" s="80"/>
      <c r="DC96" s="80"/>
      <c r="DD96" s="80"/>
      <c r="DE96" s="80"/>
      <c r="DF96" s="80"/>
      <c r="DG96" s="80"/>
      <c r="DH96" s="80"/>
      <c r="DI96" s="80"/>
      <c r="DJ96" s="80"/>
      <c r="DK96" s="80"/>
      <c r="DL96" s="80"/>
      <c r="DM96" s="80"/>
      <c r="DN96" s="80"/>
      <c r="DO96" s="80"/>
      <c r="DP96" s="80"/>
      <c r="DQ96" s="80"/>
      <c r="DR96" s="80"/>
      <c r="DS96" s="80"/>
      <c r="DT96" s="80"/>
      <c r="DU96" s="80"/>
      <c r="DV96" s="80"/>
      <c r="DW96" s="80"/>
    </row>
    <row r="97" spans="1:127" hidden="1" x14ac:dyDescent="0.35">
      <c r="B97" s="151"/>
      <c r="C97" s="150"/>
      <c r="D97" s="75"/>
      <c r="E97" s="171"/>
      <c r="F97" s="77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80"/>
      <c r="CI97" s="80"/>
      <c r="CJ97" s="80"/>
      <c r="CK97" s="80"/>
      <c r="CL97" s="80"/>
      <c r="CM97" s="80"/>
      <c r="CN97" s="80"/>
      <c r="CO97" s="80"/>
      <c r="CP97" s="80"/>
      <c r="CQ97" s="80"/>
      <c r="CR97" s="80"/>
      <c r="CS97" s="80"/>
      <c r="CT97" s="80"/>
      <c r="CU97" s="80"/>
      <c r="CV97" s="80"/>
      <c r="CW97" s="80"/>
      <c r="CX97" s="80"/>
      <c r="CY97" s="80"/>
      <c r="CZ97" s="80"/>
      <c r="DA97" s="80"/>
      <c r="DB97" s="80"/>
      <c r="DC97" s="80"/>
      <c r="DD97" s="80"/>
      <c r="DE97" s="80"/>
      <c r="DF97" s="80"/>
      <c r="DG97" s="80"/>
      <c r="DH97" s="80"/>
      <c r="DI97" s="80"/>
      <c r="DJ97" s="80"/>
      <c r="DK97" s="80"/>
      <c r="DL97" s="80"/>
      <c r="DM97" s="80"/>
      <c r="DN97" s="80"/>
      <c r="DO97" s="80"/>
      <c r="DP97" s="80"/>
      <c r="DQ97" s="80"/>
      <c r="DR97" s="80"/>
      <c r="DS97" s="80"/>
      <c r="DT97" s="80"/>
      <c r="DU97" s="80"/>
      <c r="DV97" s="80"/>
      <c r="DW97" s="80"/>
    </row>
    <row r="98" spans="1:127" hidden="1" x14ac:dyDescent="0.35">
      <c r="B98" s="151" t="s">
        <v>150</v>
      </c>
      <c r="C98" s="150"/>
      <c r="D98" s="75"/>
      <c r="E98" s="171" t="e">
        <f>C96-E96</f>
        <v>#REF!</v>
      </c>
      <c r="F98" s="77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  <c r="CC98" s="80"/>
      <c r="CD98" s="80"/>
      <c r="CE98" s="80"/>
      <c r="CF98" s="80"/>
      <c r="CG98" s="80"/>
      <c r="CH98" s="80"/>
      <c r="CI98" s="80"/>
      <c r="CJ98" s="80"/>
      <c r="CK98" s="80"/>
      <c r="CL98" s="80"/>
      <c r="CM98" s="80"/>
      <c r="CN98" s="80"/>
      <c r="CO98" s="80"/>
      <c r="CP98" s="80"/>
      <c r="CQ98" s="80"/>
      <c r="CR98" s="80"/>
      <c r="CS98" s="80"/>
      <c r="CT98" s="80"/>
      <c r="CU98" s="80"/>
      <c r="CV98" s="80"/>
      <c r="CW98" s="80"/>
      <c r="CX98" s="80"/>
      <c r="CY98" s="80"/>
      <c r="CZ98" s="80"/>
      <c r="DA98" s="80"/>
      <c r="DB98" s="80"/>
      <c r="DC98" s="80"/>
      <c r="DD98" s="80"/>
      <c r="DE98" s="80"/>
      <c r="DF98" s="80"/>
      <c r="DG98" s="80"/>
      <c r="DH98" s="80"/>
      <c r="DI98" s="80"/>
      <c r="DJ98" s="80"/>
      <c r="DK98" s="80"/>
      <c r="DL98" s="80"/>
      <c r="DM98" s="80"/>
      <c r="DN98" s="80"/>
      <c r="DO98" s="80"/>
      <c r="DP98" s="80"/>
      <c r="DQ98" s="80"/>
      <c r="DR98" s="80"/>
      <c r="DS98" s="80"/>
      <c r="DT98" s="80"/>
      <c r="DU98" s="80"/>
      <c r="DV98" s="80"/>
      <c r="DW98" s="80"/>
    </row>
    <row r="99" spans="1:127" hidden="1" x14ac:dyDescent="0.35">
      <c r="B99" s="151" t="s">
        <v>151</v>
      </c>
      <c r="C99" s="151"/>
      <c r="D99" s="75"/>
      <c r="E99" s="179" t="e">
        <f>E98/C96</f>
        <v>#REF!</v>
      </c>
      <c r="F99" s="77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  <c r="BR99" s="80"/>
      <c r="BS99" s="80"/>
      <c r="BT99" s="80"/>
      <c r="BU99" s="80"/>
      <c r="BV99" s="80"/>
      <c r="BW99" s="80"/>
      <c r="BX99" s="80"/>
      <c r="BY99" s="80"/>
      <c r="BZ99" s="80"/>
      <c r="CA99" s="80"/>
      <c r="CB99" s="80"/>
      <c r="CC99" s="80"/>
      <c r="CD99" s="80"/>
      <c r="CE99" s="80"/>
      <c r="CF99" s="80"/>
      <c r="CG99" s="80"/>
      <c r="CH99" s="80"/>
      <c r="CI99" s="80"/>
      <c r="CJ99" s="80"/>
      <c r="CK99" s="80"/>
      <c r="CL99" s="80"/>
      <c r="CM99" s="80"/>
      <c r="CN99" s="80"/>
      <c r="CO99" s="80"/>
      <c r="CP99" s="80"/>
      <c r="CQ99" s="80"/>
      <c r="CR99" s="80"/>
      <c r="CS99" s="80"/>
      <c r="CT99" s="80"/>
      <c r="CU99" s="80"/>
      <c r="CV99" s="80"/>
      <c r="CW99" s="80"/>
      <c r="CX99" s="80"/>
      <c r="CY99" s="80"/>
      <c r="CZ99" s="80"/>
      <c r="DA99" s="80"/>
      <c r="DB99" s="80"/>
      <c r="DC99" s="80"/>
      <c r="DD99" s="80"/>
      <c r="DE99" s="80"/>
      <c r="DF99" s="80"/>
      <c r="DG99" s="80"/>
      <c r="DH99" s="80"/>
      <c r="DI99" s="80"/>
      <c r="DJ99" s="80"/>
      <c r="DK99" s="80"/>
      <c r="DL99" s="80"/>
      <c r="DM99" s="80"/>
      <c r="DN99" s="80"/>
      <c r="DO99" s="80"/>
      <c r="DP99" s="80"/>
      <c r="DQ99" s="80"/>
      <c r="DR99" s="80"/>
      <c r="DS99" s="80"/>
      <c r="DT99" s="80"/>
      <c r="DU99" s="80"/>
      <c r="DV99" s="80"/>
      <c r="DW99" s="80"/>
    </row>
    <row r="100" spans="1:127" hidden="1" x14ac:dyDescent="0.35">
      <c r="B100" s="151"/>
      <c r="C100" s="151"/>
      <c r="D100" s="75"/>
      <c r="E100" s="171"/>
      <c r="F100" s="77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  <c r="BV100" s="80"/>
      <c r="BW100" s="80"/>
      <c r="BX100" s="80"/>
      <c r="BY100" s="80"/>
      <c r="BZ100" s="80"/>
      <c r="CA100" s="80"/>
      <c r="CB100" s="80"/>
      <c r="CC100" s="80"/>
      <c r="CD100" s="80"/>
      <c r="CE100" s="80"/>
      <c r="CF100" s="80"/>
      <c r="CG100" s="80"/>
      <c r="CH100" s="80"/>
      <c r="CI100" s="80"/>
      <c r="CJ100" s="80"/>
      <c r="CK100" s="80"/>
      <c r="CL100" s="80"/>
      <c r="CM100" s="80"/>
      <c r="CN100" s="80"/>
      <c r="CO100" s="80"/>
      <c r="CP100" s="80"/>
      <c r="CQ100" s="80"/>
      <c r="CR100" s="80"/>
      <c r="CS100" s="80"/>
      <c r="CT100" s="80"/>
      <c r="CU100" s="80"/>
      <c r="CV100" s="80"/>
      <c r="CW100" s="80"/>
      <c r="CX100" s="80"/>
      <c r="CY100" s="80"/>
      <c r="CZ100" s="80"/>
      <c r="DA100" s="80"/>
      <c r="DB100" s="80"/>
      <c r="DC100" s="80"/>
      <c r="DD100" s="80"/>
      <c r="DE100" s="80"/>
      <c r="DF100" s="80"/>
      <c r="DG100" s="80"/>
      <c r="DH100" s="80"/>
      <c r="DI100" s="80"/>
      <c r="DJ100" s="80"/>
      <c r="DK100" s="80"/>
      <c r="DL100" s="80"/>
      <c r="DM100" s="80"/>
      <c r="DN100" s="80"/>
      <c r="DO100" s="80"/>
      <c r="DP100" s="80"/>
      <c r="DQ100" s="80"/>
      <c r="DR100" s="80"/>
      <c r="DS100" s="80"/>
      <c r="DT100" s="80"/>
      <c r="DU100" s="80"/>
      <c r="DV100" s="80"/>
      <c r="DW100" s="80"/>
    </row>
    <row r="101" spans="1:127" ht="16" hidden="1" thickBot="1" x14ac:dyDescent="0.4">
      <c r="B101" s="163"/>
      <c r="C101" s="113"/>
      <c r="D101" s="114"/>
      <c r="E101" s="180"/>
      <c r="F101" s="77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0"/>
      <c r="BY101" s="80"/>
      <c r="BZ101" s="80"/>
      <c r="CA101" s="80"/>
      <c r="CB101" s="80"/>
      <c r="CC101" s="80"/>
      <c r="CD101" s="80"/>
      <c r="CE101" s="80"/>
      <c r="CF101" s="80"/>
      <c r="CG101" s="80"/>
      <c r="CH101" s="80"/>
      <c r="CI101" s="80"/>
      <c r="CJ101" s="80"/>
      <c r="CK101" s="80"/>
      <c r="CL101" s="80"/>
      <c r="CM101" s="80"/>
      <c r="CN101" s="80"/>
      <c r="CO101" s="80"/>
      <c r="CP101" s="80"/>
      <c r="CQ101" s="80"/>
      <c r="CR101" s="80"/>
      <c r="CS101" s="80"/>
      <c r="CT101" s="80"/>
      <c r="CU101" s="80"/>
      <c r="CV101" s="80"/>
      <c r="CW101" s="80"/>
      <c r="CX101" s="80"/>
      <c r="CY101" s="80"/>
      <c r="CZ101" s="80"/>
      <c r="DA101" s="80"/>
      <c r="DB101" s="80"/>
      <c r="DC101" s="80"/>
      <c r="DD101" s="80"/>
      <c r="DE101" s="80"/>
      <c r="DF101" s="80"/>
      <c r="DG101" s="80"/>
      <c r="DH101" s="80"/>
      <c r="DI101" s="80"/>
      <c r="DJ101" s="80"/>
      <c r="DK101" s="80"/>
      <c r="DL101" s="80"/>
      <c r="DM101" s="80"/>
      <c r="DN101" s="80"/>
      <c r="DO101" s="80"/>
      <c r="DP101" s="80"/>
      <c r="DQ101" s="80"/>
      <c r="DR101" s="80"/>
      <c r="DS101" s="80"/>
      <c r="DT101" s="80"/>
      <c r="DU101" s="80"/>
      <c r="DV101" s="80"/>
      <c r="DW101" s="80"/>
    </row>
    <row r="102" spans="1:127" x14ac:dyDescent="0.35">
      <c r="C102" s="74"/>
      <c r="D102" s="74"/>
      <c r="E102" s="139"/>
      <c r="F102" s="77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0"/>
      <c r="CD102" s="80"/>
      <c r="CE102" s="80"/>
      <c r="CF102" s="80"/>
      <c r="CG102" s="80"/>
      <c r="CH102" s="80"/>
      <c r="CI102" s="80"/>
      <c r="CJ102" s="80"/>
      <c r="CK102" s="80"/>
      <c r="CL102" s="80"/>
      <c r="CM102" s="80"/>
      <c r="CN102" s="80"/>
      <c r="CO102" s="80"/>
      <c r="CP102" s="80"/>
      <c r="CQ102" s="80"/>
      <c r="CR102" s="80"/>
      <c r="CS102" s="80"/>
      <c r="CT102" s="80"/>
      <c r="CU102" s="80"/>
      <c r="CV102" s="80"/>
      <c r="CW102" s="80"/>
      <c r="CX102" s="80"/>
      <c r="CY102" s="80"/>
      <c r="CZ102" s="80"/>
      <c r="DA102" s="80"/>
      <c r="DB102" s="80"/>
      <c r="DC102" s="80"/>
      <c r="DD102" s="80"/>
      <c r="DE102" s="80"/>
      <c r="DF102" s="80"/>
      <c r="DG102" s="80"/>
      <c r="DH102" s="80"/>
      <c r="DI102" s="80"/>
      <c r="DJ102" s="80"/>
      <c r="DK102" s="80"/>
      <c r="DL102" s="80"/>
      <c r="DM102" s="80"/>
      <c r="DN102" s="80"/>
      <c r="DO102" s="80"/>
      <c r="DP102" s="80"/>
      <c r="DQ102" s="80"/>
      <c r="DR102" s="80"/>
      <c r="DS102" s="80"/>
      <c r="DT102" s="80"/>
      <c r="DU102" s="80"/>
      <c r="DV102" s="80"/>
      <c r="DW102" s="80"/>
    </row>
    <row r="103" spans="1:127" ht="16" thickBot="1" x14ac:dyDescent="0.4">
      <c r="C103" s="74"/>
      <c r="D103" s="74"/>
      <c r="E103" s="139"/>
      <c r="F103" s="77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  <c r="BY103" s="80"/>
      <c r="BZ103" s="80"/>
      <c r="CA103" s="80"/>
      <c r="CB103" s="80"/>
      <c r="CC103" s="80"/>
      <c r="CD103" s="80"/>
      <c r="CE103" s="80"/>
      <c r="CF103" s="80"/>
      <c r="CG103" s="80"/>
      <c r="CH103" s="80"/>
      <c r="CI103" s="80"/>
      <c r="CJ103" s="80"/>
      <c r="CK103" s="80"/>
      <c r="CL103" s="80"/>
      <c r="CM103" s="80"/>
      <c r="CN103" s="80"/>
      <c r="CO103" s="80"/>
      <c r="CP103" s="80"/>
      <c r="CQ103" s="80"/>
      <c r="CR103" s="80"/>
      <c r="CS103" s="80"/>
      <c r="CT103" s="80"/>
      <c r="CU103" s="80"/>
      <c r="CV103" s="80"/>
      <c r="CW103" s="80"/>
      <c r="CX103" s="80"/>
      <c r="CY103" s="80"/>
      <c r="CZ103" s="80"/>
      <c r="DA103" s="80"/>
      <c r="DB103" s="80"/>
      <c r="DC103" s="80"/>
      <c r="DD103" s="80"/>
      <c r="DE103" s="80"/>
      <c r="DF103" s="80"/>
      <c r="DG103" s="80"/>
      <c r="DH103" s="80"/>
      <c r="DI103" s="80"/>
      <c r="DJ103" s="80"/>
      <c r="DK103" s="80"/>
      <c r="DL103" s="80"/>
      <c r="DM103" s="80"/>
      <c r="DN103" s="80"/>
      <c r="DO103" s="80"/>
      <c r="DP103" s="80"/>
      <c r="DQ103" s="80"/>
      <c r="DR103" s="80"/>
      <c r="DS103" s="80"/>
      <c r="DT103" s="80"/>
      <c r="DU103" s="80"/>
      <c r="DV103" s="80"/>
      <c r="DW103" s="80"/>
    </row>
    <row r="104" spans="1:127" ht="16" thickBot="1" x14ac:dyDescent="0.4">
      <c r="A104" s="72" t="s">
        <v>169</v>
      </c>
      <c r="C104" s="635" t="s">
        <v>91</v>
      </c>
      <c r="D104" s="636"/>
      <c r="E104" s="168" t="s">
        <v>92</v>
      </c>
      <c r="F104" s="77"/>
      <c r="G104" s="186" t="s">
        <v>158</v>
      </c>
      <c r="H104" s="98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  <c r="BV104" s="80"/>
      <c r="BW104" s="80"/>
      <c r="BX104" s="80"/>
      <c r="BY104" s="80"/>
      <c r="BZ104" s="80"/>
      <c r="CA104" s="80"/>
      <c r="CB104" s="80"/>
      <c r="CC104" s="80"/>
      <c r="CD104" s="80"/>
      <c r="CE104" s="80"/>
      <c r="CF104" s="80"/>
      <c r="CG104" s="80"/>
      <c r="CH104" s="80"/>
      <c r="CI104" s="80"/>
      <c r="CJ104" s="80"/>
      <c r="CK104" s="80"/>
      <c r="CL104" s="80"/>
      <c r="CM104" s="80"/>
      <c r="CN104" s="80"/>
      <c r="CO104" s="80"/>
      <c r="CP104" s="80"/>
      <c r="CQ104" s="80"/>
      <c r="CR104" s="80"/>
      <c r="CS104" s="80"/>
      <c r="CT104" s="80"/>
      <c r="CU104" s="80"/>
      <c r="CV104" s="80"/>
      <c r="CW104" s="80"/>
      <c r="CX104" s="80"/>
      <c r="CY104" s="80"/>
      <c r="CZ104" s="80"/>
      <c r="DA104" s="80"/>
      <c r="DB104" s="80"/>
      <c r="DC104" s="80"/>
      <c r="DD104" s="80"/>
      <c r="DE104" s="80"/>
      <c r="DF104" s="80"/>
      <c r="DG104" s="80"/>
      <c r="DH104" s="80"/>
      <c r="DI104" s="80"/>
      <c r="DJ104" s="80"/>
      <c r="DK104" s="80"/>
      <c r="DL104" s="80"/>
      <c r="DM104" s="80"/>
      <c r="DN104" s="80"/>
      <c r="DO104" s="80"/>
      <c r="DP104" s="80"/>
      <c r="DQ104" s="80"/>
      <c r="DR104" s="80"/>
      <c r="DS104" s="80"/>
      <c r="DT104" s="80"/>
      <c r="DU104" s="80"/>
      <c r="DV104" s="80"/>
      <c r="DW104" s="80"/>
    </row>
    <row r="105" spans="1:127" x14ac:dyDescent="0.35">
      <c r="C105" s="167" t="s">
        <v>28</v>
      </c>
      <c r="D105" s="166" t="s">
        <v>69</v>
      </c>
      <c r="E105" s="169" t="s">
        <v>28</v>
      </c>
      <c r="F105" s="77"/>
      <c r="G105" s="187"/>
      <c r="H105" s="76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  <c r="BV105" s="80"/>
      <c r="BW105" s="80"/>
      <c r="BX105" s="80"/>
      <c r="BY105" s="80"/>
      <c r="BZ105" s="80"/>
      <c r="CA105" s="80"/>
      <c r="CB105" s="80"/>
      <c r="CC105" s="80"/>
      <c r="CD105" s="80"/>
      <c r="CE105" s="80"/>
      <c r="CF105" s="80"/>
      <c r="CG105" s="80"/>
      <c r="CH105" s="80"/>
      <c r="CI105" s="80"/>
      <c r="CJ105" s="80"/>
      <c r="CK105" s="80"/>
      <c r="CL105" s="80"/>
      <c r="CM105" s="80"/>
      <c r="CN105" s="80"/>
      <c r="CO105" s="80"/>
      <c r="CP105" s="80"/>
      <c r="CQ105" s="80"/>
      <c r="CR105" s="80"/>
      <c r="CS105" s="80"/>
      <c r="CT105" s="80"/>
      <c r="CU105" s="80"/>
      <c r="CV105" s="80"/>
      <c r="CW105" s="80"/>
      <c r="CX105" s="80"/>
      <c r="CY105" s="80"/>
      <c r="CZ105" s="80"/>
      <c r="DA105" s="80"/>
      <c r="DB105" s="80"/>
      <c r="DC105" s="80"/>
      <c r="DD105" s="80"/>
      <c r="DE105" s="80"/>
      <c r="DF105" s="80"/>
      <c r="DG105" s="80"/>
      <c r="DH105" s="80"/>
      <c r="DI105" s="80"/>
      <c r="DJ105" s="80"/>
      <c r="DK105" s="80"/>
      <c r="DL105" s="80"/>
      <c r="DM105" s="80"/>
      <c r="DN105" s="80"/>
      <c r="DO105" s="80"/>
      <c r="DP105" s="80"/>
      <c r="DQ105" s="80"/>
      <c r="DR105" s="80"/>
      <c r="DS105" s="80"/>
      <c r="DT105" s="80"/>
      <c r="DU105" s="80"/>
      <c r="DV105" s="80"/>
      <c r="DW105" s="80"/>
    </row>
    <row r="106" spans="1:127" ht="16" thickBot="1" x14ac:dyDescent="0.4">
      <c r="B106" s="47" t="s">
        <v>116</v>
      </c>
      <c r="C106" s="73"/>
      <c r="D106" s="75"/>
      <c r="E106" s="171"/>
      <c r="F106" s="77"/>
      <c r="G106" s="187" t="s">
        <v>159</v>
      </c>
      <c r="H106" s="76">
        <v>500</v>
      </c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0"/>
      <c r="CA106" s="80"/>
      <c r="CB106" s="80"/>
      <c r="CC106" s="80"/>
      <c r="CD106" s="80"/>
      <c r="CE106" s="80"/>
      <c r="CF106" s="80"/>
      <c r="CG106" s="80"/>
      <c r="CH106" s="80"/>
      <c r="CI106" s="80"/>
      <c r="CJ106" s="80"/>
      <c r="CK106" s="80"/>
      <c r="CL106" s="80"/>
      <c r="CM106" s="80"/>
      <c r="CN106" s="80"/>
      <c r="CO106" s="80"/>
      <c r="CP106" s="80"/>
      <c r="CQ106" s="80"/>
      <c r="CR106" s="80"/>
      <c r="CS106" s="80"/>
      <c r="CT106" s="80"/>
      <c r="CU106" s="80"/>
      <c r="CV106" s="80"/>
      <c r="CW106" s="80"/>
      <c r="CX106" s="80"/>
      <c r="CY106" s="80"/>
      <c r="CZ106" s="80"/>
      <c r="DA106" s="80"/>
      <c r="DB106" s="80"/>
      <c r="DC106" s="80"/>
      <c r="DD106" s="80"/>
      <c r="DE106" s="80"/>
      <c r="DF106" s="80"/>
      <c r="DG106" s="80"/>
      <c r="DH106" s="80"/>
      <c r="DI106" s="80"/>
      <c r="DJ106" s="80"/>
      <c r="DK106" s="80"/>
      <c r="DL106" s="80"/>
      <c r="DM106" s="80"/>
      <c r="DN106" s="80"/>
      <c r="DO106" s="80"/>
      <c r="DP106" s="80"/>
      <c r="DQ106" s="80"/>
      <c r="DR106" s="80"/>
      <c r="DS106" s="80"/>
      <c r="DT106" s="80"/>
      <c r="DU106" s="80"/>
      <c r="DV106" s="80"/>
      <c r="DW106" s="80"/>
    </row>
    <row r="107" spans="1:127" ht="75" x14ac:dyDescent="0.35">
      <c r="B107" s="162" t="s">
        <v>93</v>
      </c>
      <c r="C107" s="164">
        <v>500</v>
      </c>
      <c r="D107" s="97"/>
      <c r="E107" s="176">
        <v>999</v>
      </c>
      <c r="F107" s="77" t="s">
        <v>168</v>
      </c>
      <c r="G107" s="187" t="s">
        <v>160</v>
      </c>
      <c r="H107" s="76">
        <v>29944</v>
      </c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  <c r="BP107" s="80"/>
      <c r="BQ107" s="80"/>
      <c r="BR107" s="80"/>
      <c r="BS107" s="80"/>
      <c r="BT107" s="80"/>
      <c r="BU107" s="80"/>
      <c r="BV107" s="80"/>
      <c r="BW107" s="80"/>
      <c r="BX107" s="80"/>
      <c r="BY107" s="80"/>
      <c r="BZ107" s="80"/>
      <c r="CA107" s="80"/>
      <c r="CB107" s="80"/>
      <c r="CC107" s="80"/>
      <c r="CD107" s="80"/>
      <c r="CE107" s="80"/>
      <c r="CF107" s="80"/>
      <c r="CG107" s="80"/>
      <c r="CH107" s="80"/>
      <c r="CI107" s="80"/>
      <c r="CJ107" s="80"/>
      <c r="CK107" s="80"/>
      <c r="CL107" s="80"/>
      <c r="CM107" s="80"/>
      <c r="CN107" s="80"/>
      <c r="CO107" s="80"/>
      <c r="CP107" s="80"/>
      <c r="CQ107" s="80"/>
      <c r="CR107" s="80"/>
      <c r="CS107" s="80"/>
      <c r="CT107" s="80"/>
      <c r="CU107" s="80"/>
      <c r="CV107" s="80"/>
      <c r="CW107" s="80"/>
      <c r="CX107" s="80"/>
      <c r="CY107" s="80"/>
      <c r="CZ107" s="80"/>
      <c r="DA107" s="80"/>
      <c r="DB107" s="80"/>
      <c r="DC107" s="80"/>
      <c r="DD107" s="80"/>
      <c r="DE107" s="80"/>
      <c r="DF107" s="80"/>
      <c r="DG107" s="80"/>
      <c r="DH107" s="80"/>
      <c r="DI107" s="80"/>
      <c r="DJ107" s="80"/>
      <c r="DK107" s="80"/>
      <c r="DL107" s="80"/>
      <c r="DM107" s="80"/>
      <c r="DN107" s="80"/>
      <c r="DO107" s="80"/>
      <c r="DP107" s="80"/>
      <c r="DQ107" s="80"/>
      <c r="DR107" s="80"/>
      <c r="DS107" s="80"/>
      <c r="DT107" s="80"/>
      <c r="DU107" s="80"/>
      <c r="DV107" s="80"/>
      <c r="DW107" s="80"/>
    </row>
    <row r="108" spans="1:127" x14ac:dyDescent="0.35">
      <c r="B108" s="151" t="s">
        <v>110</v>
      </c>
      <c r="C108" s="165"/>
      <c r="D108" s="75"/>
      <c r="E108" s="171">
        <f>'Precept yr on yr'!M115</f>
        <v>0</v>
      </c>
      <c r="F108" s="77"/>
      <c r="G108" s="187" t="s">
        <v>161</v>
      </c>
      <c r="H108" s="76">
        <v>325</v>
      </c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  <c r="CB108" s="80"/>
      <c r="CC108" s="80"/>
      <c r="CD108" s="80"/>
      <c r="CE108" s="80"/>
      <c r="CF108" s="80"/>
      <c r="CG108" s="80"/>
      <c r="CH108" s="80"/>
      <c r="CI108" s="80"/>
      <c r="CJ108" s="80"/>
      <c r="CK108" s="80"/>
      <c r="CL108" s="80"/>
      <c r="CM108" s="80"/>
      <c r="CN108" s="80"/>
      <c r="CO108" s="80"/>
      <c r="CP108" s="80"/>
      <c r="CQ108" s="80"/>
      <c r="CR108" s="80"/>
      <c r="CS108" s="80"/>
      <c r="CT108" s="80"/>
      <c r="CU108" s="80"/>
      <c r="CV108" s="80"/>
      <c r="CW108" s="80"/>
      <c r="CX108" s="80"/>
      <c r="CY108" s="80"/>
      <c r="CZ108" s="80"/>
      <c r="DA108" s="80"/>
      <c r="DB108" s="80"/>
      <c r="DC108" s="80"/>
      <c r="DD108" s="80"/>
      <c r="DE108" s="80"/>
      <c r="DF108" s="80"/>
      <c r="DG108" s="80"/>
      <c r="DH108" s="80"/>
      <c r="DI108" s="80"/>
      <c r="DJ108" s="80"/>
      <c r="DK108" s="80"/>
      <c r="DL108" s="80"/>
      <c r="DM108" s="80"/>
      <c r="DN108" s="80"/>
      <c r="DO108" s="80"/>
      <c r="DP108" s="80"/>
      <c r="DQ108" s="80"/>
      <c r="DR108" s="80"/>
      <c r="DS108" s="80"/>
      <c r="DT108" s="80"/>
      <c r="DU108" s="80"/>
      <c r="DV108" s="80"/>
      <c r="DW108" s="80"/>
    </row>
    <row r="109" spans="1:127" x14ac:dyDescent="0.35">
      <c r="B109" s="151" t="s">
        <v>118</v>
      </c>
      <c r="C109" s="165"/>
      <c r="D109" s="75"/>
      <c r="E109" s="171">
        <f>'Precept yr on yr'!M116</f>
        <v>0</v>
      </c>
      <c r="F109" s="77"/>
      <c r="G109" s="187" t="s">
        <v>162</v>
      </c>
      <c r="H109" s="76">
        <v>25000</v>
      </c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  <c r="CN109" s="80"/>
      <c r="CO109" s="80"/>
      <c r="CP109" s="80"/>
      <c r="CQ109" s="80"/>
      <c r="CR109" s="80"/>
      <c r="CS109" s="80"/>
      <c r="CT109" s="80"/>
      <c r="CU109" s="80"/>
      <c r="CV109" s="80"/>
      <c r="CW109" s="80"/>
      <c r="CX109" s="80"/>
      <c r="CY109" s="80"/>
      <c r="CZ109" s="80"/>
      <c r="DA109" s="80"/>
      <c r="DB109" s="80"/>
      <c r="DC109" s="80"/>
      <c r="DD109" s="80"/>
      <c r="DE109" s="80"/>
      <c r="DF109" s="80"/>
      <c r="DG109" s="80"/>
      <c r="DH109" s="80"/>
      <c r="DI109" s="80"/>
      <c r="DJ109" s="80"/>
      <c r="DK109" s="80"/>
      <c r="DL109" s="80"/>
      <c r="DM109" s="80"/>
      <c r="DN109" s="80"/>
      <c r="DO109" s="80"/>
      <c r="DP109" s="80"/>
      <c r="DQ109" s="80"/>
      <c r="DR109" s="80"/>
      <c r="DS109" s="80"/>
      <c r="DT109" s="80"/>
      <c r="DU109" s="80"/>
      <c r="DV109" s="80"/>
      <c r="DW109" s="80"/>
    </row>
    <row r="110" spans="1:127" x14ac:dyDescent="0.35">
      <c r="B110" s="151" t="s">
        <v>94</v>
      </c>
      <c r="C110" s="165">
        <v>9</v>
      </c>
      <c r="D110" s="75"/>
      <c r="E110" s="171">
        <f>'Precept yr on yr'!M99</f>
        <v>0</v>
      </c>
      <c r="F110" s="77"/>
      <c r="G110" s="187"/>
      <c r="H110" s="76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  <c r="CN110" s="80"/>
      <c r="CO110" s="80"/>
      <c r="CP110" s="80"/>
      <c r="CQ110" s="80"/>
      <c r="CR110" s="80"/>
      <c r="CS110" s="80"/>
      <c r="CT110" s="80"/>
      <c r="CU110" s="80"/>
      <c r="CV110" s="80"/>
      <c r="CW110" s="80"/>
      <c r="CX110" s="80"/>
      <c r="CY110" s="80"/>
      <c r="CZ110" s="80"/>
      <c r="DA110" s="80"/>
      <c r="DB110" s="80"/>
      <c r="DC110" s="80"/>
      <c r="DD110" s="80"/>
      <c r="DE110" s="80"/>
      <c r="DF110" s="80"/>
      <c r="DG110" s="80"/>
      <c r="DH110" s="80"/>
      <c r="DI110" s="80"/>
      <c r="DJ110" s="80"/>
      <c r="DK110" s="80"/>
      <c r="DL110" s="80"/>
      <c r="DM110" s="80"/>
      <c r="DN110" s="80"/>
      <c r="DO110" s="80"/>
      <c r="DP110" s="80"/>
      <c r="DQ110" s="80"/>
      <c r="DR110" s="80"/>
      <c r="DS110" s="80"/>
      <c r="DT110" s="80"/>
      <c r="DU110" s="80"/>
      <c r="DV110" s="80"/>
      <c r="DW110" s="80"/>
    </row>
    <row r="111" spans="1:127" x14ac:dyDescent="0.35">
      <c r="B111" s="151" t="s">
        <v>95</v>
      </c>
      <c r="C111" s="165">
        <v>113</v>
      </c>
      <c r="D111" s="75"/>
      <c r="E111" s="171">
        <f>'Precept yr on yr'!M100</f>
        <v>0</v>
      </c>
      <c r="F111" s="77"/>
      <c r="G111" s="187"/>
      <c r="H111" s="76">
        <v>55769</v>
      </c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  <c r="CN111" s="80"/>
      <c r="CO111" s="80"/>
      <c r="CP111" s="80"/>
      <c r="CQ111" s="80"/>
      <c r="CR111" s="80"/>
      <c r="CS111" s="80"/>
      <c r="CT111" s="80"/>
      <c r="CU111" s="80"/>
      <c r="CV111" s="80"/>
      <c r="CW111" s="80"/>
      <c r="CX111" s="80"/>
      <c r="CY111" s="80"/>
      <c r="CZ111" s="80"/>
      <c r="DA111" s="80"/>
      <c r="DB111" s="80"/>
      <c r="DC111" s="80"/>
      <c r="DD111" s="80"/>
      <c r="DE111" s="80"/>
      <c r="DF111" s="80"/>
      <c r="DG111" s="80"/>
      <c r="DH111" s="80"/>
      <c r="DI111" s="80"/>
      <c r="DJ111" s="80"/>
      <c r="DK111" s="80"/>
      <c r="DL111" s="80"/>
      <c r="DM111" s="80"/>
      <c r="DN111" s="80"/>
      <c r="DO111" s="80"/>
      <c r="DP111" s="80"/>
      <c r="DQ111" s="80"/>
      <c r="DR111" s="80"/>
      <c r="DS111" s="80"/>
      <c r="DT111" s="80"/>
      <c r="DU111" s="80"/>
      <c r="DV111" s="80"/>
      <c r="DW111" s="80"/>
    </row>
    <row r="112" spans="1:127" x14ac:dyDescent="0.35">
      <c r="B112" s="151" t="s">
        <v>134</v>
      </c>
      <c r="C112" s="165"/>
      <c r="D112" s="75"/>
      <c r="E112" s="177"/>
      <c r="F112" s="77"/>
      <c r="G112" s="187"/>
      <c r="H112" s="76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  <c r="CN112" s="80"/>
      <c r="CO112" s="80"/>
      <c r="CP112" s="80"/>
      <c r="CQ112" s="80"/>
      <c r="CR112" s="80"/>
      <c r="CS112" s="80"/>
      <c r="CT112" s="80"/>
      <c r="CU112" s="80"/>
      <c r="CV112" s="80"/>
      <c r="CW112" s="80"/>
      <c r="CX112" s="80"/>
      <c r="CY112" s="80"/>
      <c r="CZ112" s="80"/>
      <c r="DA112" s="80"/>
      <c r="DB112" s="80"/>
      <c r="DC112" s="80"/>
      <c r="DD112" s="80"/>
      <c r="DE112" s="80"/>
      <c r="DF112" s="80"/>
      <c r="DG112" s="80"/>
      <c r="DH112" s="80"/>
      <c r="DI112" s="80"/>
      <c r="DJ112" s="80"/>
      <c r="DK112" s="80"/>
      <c r="DL112" s="80"/>
      <c r="DM112" s="80"/>
      <c r="DN112" s="80"/>
      <c r="DO112" s="80"/>
      <c r="DP112" s="80"/>
      <c r="DQ112" s="80"/>
      <c r="DR112" s="80"/>
      <c r="DS112" s="80"/>
      <c r="DT112" s="80"/>
      <c r="DU112" s="80"/>
      <c r="DV112" s="80"/>
      <c r="DW112" s="80"/>
    </row>
    <row r="113" spans="2:127" x14ac:dyDescent="0.35">
      <c r="B113" s="104"/>
      <c r="C113" s="108">
        <f>SUM(C107:C112)</f>
        <v>622</v>
      </c>
      <c r="D113" s="75"/>
      <c r="E113" s="172">
        <f>SUM(E107:E112)</f>
        <v>999</v>
      </c>
      <c r="F113" s="77"/>
      <c r="G113" s="187" t="s">
        <v>167</v>
      </c>
      <c r="H113" s="76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  <c r="CN113" s="80"/>
      <c r="CO113" s="80"/>
      <c r="CP113" s="80"/>
      <c r="CQ113" s="80"/>
      <c r="CR113" s="80"/>
      <c r="CS113" s="80"/>
      <c r="CT113" s="80"/>
      <c r="CU113" s="80"/>
      <c r="CV113" s="80"/>
      <c r="CW113" s="80"/>
      <c r="CX113" s="80"/>
      <c r="CY113" s="80"/>
      <c r="CZ113" s="80"/>
      <c r="DA113" s="80"/>
      <c r="DB113" s="80"/>
      <c r="DC113" s="80"/>
      <c r="DD113" s="80"/>
      <c r="DE113" s="80"/>
      <c r="DF113" s="80"/>
      <c r="DG113" s="80"/>
      <c r="DH113" s="80"/>
      <c r="DI113" s="80"/>
      <c r="DJ113" s="80"/>
      <c r="DK113" s="80"/>
      <c r="DL113" s="80"/>
      <c r="DM113" s="80"/>
      <c r="DN113" s="80"/>
      <c r="DO113" s="80"/>
      <c r="DP113" s="80"/>
      <c r="DQ113" s="80"/>
      <c r="DR113" s="80"/>
      <c r="DS113" s="80"/>
      <c r="DT113" s="80"/>
      <c r="DU113" s="80"/>
      <c r="DV113" s="80"/>
      <c r="DW113" s="80"/>
    </row>
    <row r="114" spans="2:127" ht="16" thickBot="1" x14ac:dyDescent="0.4">
      <c r="B114" s="104"/>
      <c r="C114" s="73"/>
      <c r="D114" s="75"/>
      <c r="E114" s="171"/>
      <c r="F114" s="77"/>
      <c r="G114" s="187" t="s">
        <v>163</v>
      </c>
      <c r="H114" s="76">
        <v>560</v>
      </c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  <c r="CN114" s="80"/>
      <c r="CO114" s="80"/>
      <c r="CP114" s="80"/>
      <c r="CQ114" s="80"/>
      <c r="CR114" s="80"/>
      <c r="CS114" s="80"/>
      <c r="CT114" s="80"/>
      <c r="CU114" s="80"/>
      <c r="CV114" s="80"/>
      <c r="CW114" s="80"/>
      <c r="CX114" s="80"/>
      <c r="CY114" s="80"/>
      <c r="CZ114" s="80"/>
      <c r="DA114" s="80"/>
      <c r="DB114" s="80"/>
      <c r="DC114" s="80"/>
      <c r="DD114" s="80"/>
      <c r="DE114" s="80"/>
      <c r="DF114" s="80"/>
      <c r="DG114" s="80"/>
      <c r="DH114" s="80"/>
      <c r="DI114" s="80"/>
      <c r="DJ114" s="80"/>
      <c r="DK114" s="80"/>
      <c r="DL114" s="80"/>
      <c r="DM114" s="80"/>
      <c r="DN114" s="80"/>
      <c r="DO114" s="80"/>
      <c r="DP114" s="80"/>
      <c r="DQ114" s="80"/>
      <c r="DR114" s="80"/>
      <c r="DS114" s="80"/>
      <c r="DT114" s="80"/>
      <c r="DU114" s="80"/>
      <c r="DV114" s="80"/>
      <c r="DW114" s="80"/>
    </row>
    <row r="115" spans="2:127" ht="16" thickBot="1" x14ac:dyDescent="0.4">
      <c r="B115" s="109" t="s">
        <v>115</v>
      </c>
      <c r="C115" s="145" t="e">
        <f>C96</f>
        <v>#REF!</v>
      </c>
      <c r="D115" s="110"/>
      <c r="E115" s="178" t="e">
        <f>E82-E113</f>
        <v>#REF!</v>
      </c>
      <c r="F115" s="77"/>
      <c r="G115" s="187" t="s">
        <v>164</v>
      </c>
      <c r="H115" s="76">
        <v>0</v>
      </c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  <c r="CF115" s="80"/>
      <c r="CG115" s="80"/>
      <c r="CH115" s="80"/>
      <c r="CI115" s="80"/>
      <c r="CJ115" s="80"/>
      <c r="CK115" s="80"/>
      <c r="CL115" s="80"/>
      <c r="CM115" s="80"/>
      <c r="CN115" s="80"/>
      <c r="CO115" s="80"/>
      <c r="CP115" s="80"/>
      <c r="CQ115" s="80"/>
      <c r="CR115" s="80"/>
      <c r="CS115" s="80"/>
      <c r="CT115" s="80"/>
      <c r="CU115" s="80"/>
      <c r="CV115" s="80"/>
      <c r="CW115" s="80"/>
      <c r="CX115" s="80"/>
      <c r="CY115" s="80"/>
      <c r="CZ115" s="80"/>
      <c r="DA115" s="80"/>
      <c r="DB115" s="80"/>
      <c r="DC115" s="80"/>
      <c r="DD115" s="80"/>
      <c r="DE115" s="80"/>
      <c r="DF115" s="80"/>
      <c r="DG115" s="80"/>
      <c r="DH115" s="80"/>
      <c r="DI115" s="80"/>
      <c r="DJ115" s="80"/>
      <c r="DK115" s="80"/>
      <c r="DL115" s="80"/>
      <c r="DM115" s="80"/>
      <c r="DN115" s="80"/>
      <c r="DO115" s="80"/>
      <c r="DP115" s="80"/>
      <c r="DQ115" s="80"/>
      <c r="DR115" s="80"/>
      <c r="DS115" s="80"/>
      <c r="DT115" s="80"/>
      <c r="DU115" s="80"/>
      <c r="DV115" s="80"/>
      <c r="DW115" s="80"/>
    </row>
    <row r="116" spans="2:127" x14ac:dyDescent="0.35">
      <c r="B116" s="151"/>
      <c r="C116" s="150"/>
      <c r="D116" s="75"/>
      <c r="E116" s="171"/>
      <c r="F116" s="77"/>
      <c r="G116" s="187" t="s">
        <v>165</v>
      </c>
      <c r="H116" s="76">
        <v>680</v>
      </c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  <c r="CN116" s="80"/>
      <c r="CO116" s="80"/>
      <c r="CP116" s="80"/>
      <c r="CQ116" s="80"/>
      <c r="CR116" s="80"/>
      <c r="CS116" s="80"/>
      <c r="CT116" s="80"/>
      <c r="CU116" s="80"/>
      <c r="CV116" s="80"/>
      <c r="CW116" s="80"/>
      <c r="CX116" s="80"/>
      <c r="CY116" s="80"/>
      <c r="CZ116" s="80"/>
      <c r="DA116" s="80"/>
      <c r="DB116" s="80"/>
      <c r="DC116" s="80"/>
      <c r="DD116" s="80"/>
      <c r="DE116" s="80"/>
      <c r="DF116" s="80"/>
      <c r="DG116" s="80"/>
      <c r="DH116" s="80"/>
      <c r="DI116" s="80"/>
      <c r="DJ116" s="80"/>
      <c r="DK116" s="80"/>
      <c r="DL116" s="80"/>
      <c r="DM116" s="80"/>
      <c r="DN116" s="80"/>
      <c r="DO116" s="80"/>
      <c r="DP116" s="80"/>
      <c r="DQ116" s="80"/>
      <c r="DR116" s="80"/>
      <c r="DS116" s="80"/>
      <c r="DT116" s="80"/>
      <c r="DU116" s="80"/>
      <c r="DV116" s="80"/>
      <c r="DW116" s="80"/>
    </row>
    <row r="117" spans="2:127" x14ac:dyDescent="0.35">
      <c r="B117" s="151" t="s">
        <v>150</v>
      </c>
      <c r="C117" s="150"/>
      <c r="D117" s="75"/>
      <c r="E117" s="171" t="e">
        <f>C115-E115</f>
        <v>#REF!</v>
      </c>
      <c r="F117" s="77"/>
      <c r="G117" s="187"/>
      <c r="H117" s="76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  <c r="CN117" s="80"/>
      <c r="CO117" s="80"/>
      <c r="CP117" s="80"/>
      <c r="CQ117" s="80"/>
      <c r="CR117" s="80"/>
      <c r="CS117" s="80"/>
      <c r="CT117" s="80"/>
      <c r="CU117" s="80"/>
      <c r="CV117" s="80"/>
      <c r="CW117" s="80"/>
      <c r="CX117" s="80"/>
      <c r="CY117" s="80"/>
      <c r="CZ117" s="80"/>
      <c r="DA117" s="80"/>
      <c r="DB117" s="80"/>
      <c r="DC117" s="80"/>
      <c r="DD117" s="80"/>
      <c r="DE117" s="80"/>
      <c r="DF117" s="80"/>
      <c r="DG117" s="80"/>
      <c r="DH117" s="80"/>
      <c r="DI117" s="80"/>
      <c r="DJ117" s="80"/>
      <c r="DK117" s="80"/>
      <c r="DL117" s="80"/>
      <c r="DM117" s="80"/>
      <c r="DN117" s="80"/>
      <c r="DO117" s="80"/>
      <c r="DP117" s="80"/>
      <c r="DQ117" s="80"/>
      <c r="DR117" s="80"/>
      <c r="DS117" s="80"/>
      <c r="DT117" s="80"/>
      <c r="DU117" s="80"/>
      <c r="DV117" s="80"/>
      <c r="DW117" s="80"/>
    </row>
    <row r="118" spans="2:127" x14ac:dyDescent="0.35">
      <c r="B118" s="151" t="s">
        <v>151</v>
      </c>
      <c r="C118" s="151"/>
      <c r="D118" s="75"/>
      <c r="E118" s="179" t="e">
        <f>E117/C115</f>
        <v>#REF!</v>
      </c>
      <c r="F118" s="77"/>
      <c r="G118" s="187" t="s">
        <v>166</v>
      </c>
      <c r="H118" s="76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  <c r="CF118" s="80"/>
      <c r="CG118" s="80"/>
      <c r="CH118" s="80"/>
      <c r="CI118" s="80"/>
      <c r="CJ118" s="80"/>
      <c r="CK118" s="80"/>
      <c r="CL118" s="80"/>
      <c r="CM118" s="80"/>
      <c r="CN118" s="80"/>
      <c r="CO118" s="80"/>
      <c r="CP118" s="80"/>
      <c r="CQ118" s="80"/>
      <c r="CR118" s="80"/>
      <c r="CS118" s="80"/>
      <c r="CT118" s="80"/>
      <c r="CU118" s="80"/>
      <c r="CV118" s="80"/>
      <c r="CW118" s="80"/>
      <c r="CX118" s="80"/>
      <c r="CY118" s="80"/>
      <c r="CZ118" s="80"/>
      <c r="DA118" s="80"/>
      <c r="DB118" s="80"/>
      <c r="DC118" s="80"/>
      <c r="DD118" s="80"/>
      <c r="DE118" s="80"/>
      <c r="DF118" s="80"/>
      <c r="DG118" s="80"/>
      <c r="DH118" s="80"/>
      <c r="DI118" s="80"/>
      <c r="DJ118" s="80"/>
      <c r="DK118" s="80"/>
      <c r="DL118" s="80"/>
      <c r="DM118" s="80"/>
      <c r="DN118" s="80"/>
      <c r="DO118" s="80"/>
      <c r="DP118" s="80"/>
      <c r="DQ118" s="80"/>
      <c r="DR118" s="80"/>
      <c r="DS118" s="80"/>
      <c r="DT118" s="80"/>
      <c r="DU118" s="80"/>
      <c r="DV118" s="80"/>
      <c r="DW118" s="80"/>
    </row>
    <row r="119" spans="2:127" x14ac:dyDescent="0.35">
      <c r="B119" s="151"/>
      <c r="C119" s="151"/>
      <c r="D119" s="75"/>
      <c r="E119" s="171"/>
      <c r="F119" s="77"/>
      <c r="G119" s="187"/>
      <c r="H119" s="76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  <c r="CN119" s="80"/>
      <c r="CO119" s="80"/>
      <c r="CP119" s="80"/>
      <c r="CQ119" s="80"/>
      <c r="CR119" s="80"/>
      <c r="CS119" s="80"/>
      <c r="CT119" s="80"/>
      <c r="CU119" s="80"/>
      <c r="CV119" s="80"/>
      <c r="CW119" s="80"/>
      <c r="CX119" s="80"/>
      <c r="CY119" s="80"/>
      <c r="CZ119" s="80"/>
      <c r="DA119" s="80"/>
      <c r="DB119" s="80"/>
      <c r="DC119" s="80"/>
      <c r="DD119" s="80"/>
      <c r="DE119" s="80"/>
      <c r="DF119" s="80"/>
      <c r="DG119" s="80"/>
      <c r="DH119" s="80"/>
      <c r="DI119" s="80"/>
      <c r="DJ119" s="80"/>
      <c r="DK119" s="80"/>
      <c r="DL119" s="80"/>
      <c r="DM119" s="80"/>
      <c r="DN119" s="80"/>
      <c r="DO119" s="80"/>
      <c r="DP119" s="80"/>
      <c r="DQ119" s="80"/>
      <c r="DR119" s="80"/>
      <c r="DS119" s="80"/>
      <c r="DT119" s="80"/>
      <c r="DU119" s="80"/>
      <c r="DV119" s="80"/>
      <c r="DW119" s="80"/>
    </row>
    <row r="120" spans="2:127" ht="16" thickBot="1" x14ac:dyDescent="0.4">
      <c r="B120" s="163"/>
      <c r="C120" s="113"/>
      <c r="D120" s="114"/>
      <c r="E120" s="180"/>
      <c r="F120" s="77"/>
      <c r="G120" s="188"/>
      <c r="H120" s="115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  <c r="CT120" s="80"/>
      <c r="CU120" s="80"/>
      <c r="CV120" s="80"/>
      <c r="CW120" s="80"/>
      <c r="CX120" s="80"/>
      <c r="CY120" s="80"/>
      <c r="CZ120" s="80"/>
      <c r="DA120" s="80"/>
      <c r="DB120" s="80"/>
      <c r="DC120" s="80"/>
      <c r="DD120" s="80"/>
      <c r="DE120" s="80"/>
      <c r="DF120" s="80"/>
      <c r="DG120" s="80"/>
      <c r="DH120" s="80"/>
      <c r="DI120" s="80"/>
      <c r="DJ120" s="80"/>
      <c r="DK120" s="80"/>
      <c r="DL120" s="80"/>
      <c r="DM120" s="80"/>
      <c r="DN120" s="80"/>
      <c r="DO120" s="80"/>
      <c r="DP120" s="80"/>
      <c r="DQ120" s="80"/>
      <c r="DR120" s="80"/>
      <c r="DS120" s="80"/>
      <c r="DT120" s="80"/>
      <c r="DU120" s="80"/>
      <c r="DV120" s="80"/>
      <c r="DW120" s="80"/>
    </row>
    <row r="121" spans="2:127" x14ac:dyDescent="0.35">
      <c r="F121" s="77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0"/>
      <c r="CM121" s="80"/>
      <c r="CN121" s="80"/>
      <c r="CO121" s="80"/>
      <c r="CP121" s="80"/>
      <c r="CQ121" s="80"/>
      <c r="CR121" s="80"/>
      <c r="CS121" s="80"/>
      <c r="CT121" s="80"/>
      <c r="CU121" s="80"/>
      <c r="CV121" s="80"/>
      <c r="CW121" s="80"/>
      <c r="CX121" s="80"/>
      <c r="CY121" s="80"/>
      <c r="CZ121" s="80"/>
      <c r="DA121" s="80"/>
      <c r="DB121" s="80"/>
      <c r="DC121" s="80"/>
      <c r="DD121" s="80"/>
      <c r="DE121" s="80"/>
      <c r="DF121" s="80"/>
      <c r="DG121" s="80"/>
      <c r="DH121" s="80"/>
      <c r="DI121" s="80"/>
      <c r="DJ121" s="80"/>
      <c r="DK121" s="80"/>
      <c r="DL121" s="80"/>
      <c r="DM121" s="80"/>
      <c r="DN121" s="80"/>
      <c r="DO121" s="80"/>
      <c r="DP121" s="80"/>
      <c r="DQ121" s="80"/>
      <c r="DR121" s="80"/>
      <c r="DS121" s="80"/>
      <c r="DT121" s="80"/>
      <c r="DU121" s="80"/>
      <c r="DV121" s="80"/>
      <c r="DW121" s="80"/>
    </row>
    <row r="122" spans="2:127" x14ac:dyDescent="0.35">
      <c r="F122" s="77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/>
      <c r="CK122" s="80"/>
      <c r="CL122" s="80"/>
      <c r="CM122" s="80"/>
      <c r="CN122" s="80"/>
      <c r="CO122" s="80"/>
      <c r="CP122" s="80"/>
      <c r="CQ122" s="80"/>
      <c r="CR122" s="80"/>
      <c r="CS122" s="80"/>
      <c r="CT122" s="80"/>
      <c r="CU122" s="80"/>
      <c r="CV122" s="80"/>
      <c r="CW122" s="80"/>
      <c r="CX122" s="80"/>
      <c r="CY122" s="80"/>
      <c r="CZ122" s="80"/>
      <c r="DA122" s="80"/>
      <c r="DB122" s="80"/>
      <c r="DC122" s="80"/>
      <c r="DD122" s="80"/>
      <c r="DE122" s="80"/>
      <c r="DF122" s="80"/>
      <c r="DG122" s="80"/>
      <c r="DH122" s="80"/>
      <c r="DI122" s="80"/>
      <c r="DJ122" s="80"/>
      <c r="DK122" s="80"/>
      <c r="DL122" s="80"/>
      <c r="DM122" s="80"/>
      <c r="DN122" s="80"/>
      <c r="DO122" s="80"/>
      <c r="DP122" s="80"/>
      <c r="DQ122" s="80"/>
      <c r="DR122" s="80"/>
      <c r="DS122" s="80"/>
      <c r="DT122" s="80"/>
      <c r="DU122" s="80"/>
      <c r="DV122" s="80"/>
      <c r="DW122" s="80"/>
    </row>
    <row r="123" spans="2:127" x14ac:dyDescent="0.35">
      <c r="B123" s="72" t="s">
        <v>153</v>
      </c>
      <c r="F123" s="77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0"/>
      <c r="CC123" s="80"/>
      <c r="CD123" s="80"/>
      <c r="CE123" s="80"/>
      <c r="CF123" s="80"/>
      <c r="CG123" s="80"/>
      <c r="CH123" s="80"/>
      <c r="CI123" s="80"/>
      <c r="CJ123" s="80"/>
      <c r="CK123" s="80"/>
      <c r="CL123" s="80"/>
      <c r="CM123" s="80"/>
      <c r="CN123" s="80"/>
      <c r="CO123" s="80"/>
      <c r="CP123" s="80"/>
      <c r="CQ123" s="80"/>
      <c r="CR123" s="80"/>
      <c r="CS123" s="80"/>
      <c r="CT123" s="80"/>
      <c r="CU123" s="80"/>
      <c r="CV123" s="80"/>
      <c r="CW123" s="80"/>
      <c r="CX123" s="80"/>
      <c r="CY123" s="80"/>
      <c r="CZ123" s="80"/>
      <c r="DA123" s="80"/>
      <c r="DB123" s="80"/>
      <c r="DC123" s="80"/>
      <c r="DD123" s="80"/>
      <c r="DE123" s="80"/>
      <c r="DF123" s="80"/>
      <c r="DG123" s="80"/>
      <c r="DH123" s="80"/>
      <c r="DI123" s="80"/>
      <c r="DJ123" s="80"/>
      <c r="DK123" s="80"/>
      <c r="DL123" s="80"/>
      <c r="DM123" s="80"/>
      <c r="DN123" s="80"/>
      <c r="DO123" s="80"/>
      <c r="DP123" s="80"/>
      <c r="DQ123" s="80"/>
      <c r="DR123" s="80"/>
      <c r="DS123" s="80"/>
      <c r="DT123" s="80"/>
      <c r="DU123" s="80"/>
      <c r="DV123" s="80"/>
      <c r="DW123" s="80"/>
    </row>
    <row r="124" spans="2:127" x14ac:dyDescent="0.35">
      <c r="B124" s="181"/>
      <c r="F124" s="77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  <c r="BV124" s="80"/>
      <c r="BW124" s="80"/>
      <c r="BX124" s="80"/>
      <c r="BY124" s="80"/>
      <c r="BZ124" s="80"/>
      <c r="CA124" s="80"/>
      <c r="CB124" s="80"/>
      <c r="CC124" s="80"/>
      <c r="CD124" s="80"/>
      <c r="CE124" s="80"/>
      <c r="CF124" s="80"/>
      <c r="CG124" s="80"/>
      <c r="CH124" s="80"/>
      <c r="CI124" s="80"/>
      <c r="CJ124" s="80"/>
      <c r="CK124" s="80"/>
      <c r="CL124" s="80"/>
      <c r="CM124" s="80"/>
      <c r="CN124" s="80"/>
      <c r="CO124" s="80"/>
      <c r="CP124" s="80"/>
      <c r="CQ124" s="80"/>
      <c r="CR124" s="80"/>
      <c r="CS124" s="80"/>
      <c r="CT124" s="80"/>
      <c r="CU124" s="80"/>
      <c r="CV124" s="80"/>
      <c r="CW124" s="80"/>
      <c r="CX124" s="80"/>
      <c r="CY124" s="80"/>
      <c r="CZ124" s="80"/>
      <c r="DA124" s="80"/>
      <c r="DB124" s="80"/>
      <c r="DC124" s="80"/>
      <c r="DD124" s="80"/>
      <c r="DE124" s="80"/>
      <c r="DF124" s="80"/>
      <c r="DG124" s="80"/>
      <c r="DH124" s="80"/>
      <c r="DI124" s="80"/>
      <c r="DJ124" s="80"/>
      <c r="DK124" s="80"/>
      <c r="DL124" s="80"/>
      <c r="DM124" s="80"/>
      <c r="DN124" s="80"/>
      <c r="DO124" s="80"/>
      <c r="DP124" s="80"/>
      <c r="DQ124" s="80"/>
      <c r="DR124" s="80"/>
      <c r="DS124" s="80"/>
      <c r="DT124" s="80"/>
      <c r="DU124" s="80"/>
      <c r="DV124" s="80"/>
      <c r="DW124" s="80"/>
    </row>
    <row r="125" spans="2:127" x14ac:dyDescent="0.35">
      <c r="B125" s="72" t="s">
        <v>154</v>
      </c>
      <c r="F125" s="77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  <c r="BV125" s="80"/>
      <c r="BW125" s="80"/>
      <c r="BX125" s="80"/>
      <c r="BY125" s="80"/>
      <c r="BZ125" s="80"/>
      <c r="CA125" s="80"/>
      <c r="CB125" s="80"/>
      <c r="CC125" s="80"/>
      <c r="CD125" s="80"/>
      <c r="CE125" s="80"/>
      <c r="CF125" s="80"/>
      <c r="CG125" s="80"/>
      <c r="CH125" s="80"/>
      <c r="CI125" s="80"/>
      <c r="CJ125" s="80"/>
      <c r="CK125" s="80"/>
      <c r="CL125" s="80"/>
      <c r="CM125" s="80"/>
      <c r="CN125" s="80"/>
      <c r="CO125" s="80"/>
      <c r="CP125" s="80"/>
      <c r="CQ125" s="80"/>
      <c r="CR125" s="80"/>
      <c r="CS125" s="80"/>
      <c r="CT125" s="80"/>
      <c r="CU125" s="80"/>
      <c r="CV125" s="80"/>
      <c r="CW125" s="80"/>
      <c r="CX125" s="80"/>
      <c r="CY125" s="80"/>
      <c r="CZ125" s="80"/>
      <c r="DA125" s="80"/>
      <c r="DB125" s="80"/>
      <c r="DC125" s="80"/>
      <c r="DD125" s="80"/>
      <c r="DE125" s="80"/>
      <c r="DF125" s="80"/>
      <c r="DG125" s="80"/>
      <c r="DH125" s="80"/>
      <c r="DI125" s="80"/>
      <c r="DJ125" s="80"/>
      <c r="DK125" s="80"/>
      <c r="DL125" s="80"/>
      <c r="DM125" s="80"/>
      <c r="DN125" s="80"/>
      <c r="DO125" s="80"/>
      <c r="DP125" s="80"/>
      <c r="DQ125" s="80"/>
      <c r="DR125" s="80"/>
      <c r="DS125" s="80"/>
      <c r="DT125" s="80"/>
      <c r="DU125" s="80"/>
      <c r="DV125" s="80"/>
      <c r="DW125" s="80"/>
    </row>
    <row r="126" spans="2:127" x14ac:dyDescent="0.35">
      <c r="B126" s="72"/>
      <c r="F126" s="77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  <c r="CB126" s="80"/>
      <c r="CC126" s="80"/>
      <c r="CD126" s="80"/>
      <c r="CE126" s="80"/>
      <c r="CF126" s="80"/>
      <c r="CG126" s="80"/>
      <c r="CH126" s="80"/>
      <c r="CI126" s="80"/>
      <c r="CJ126" s="80"/>
      <c r="CK126" s="80"/>
      <c r="CL126" s="80"/>
      <c r="CM126" s="80"/>
      <c r="CN126" s="80"/>
      <c r="CO126" s="80"/>
      <c r="CP126" s="80"/>
      <c r="CQ126" s="80"/>
      <c r="CR126" s="80"/>
      <c r="CS126" s="80"/>
      <c r="CT126" s="80"/>
      <c r="CU126" s="80"/>
      <c r="CV126" s="80"/>
      <c r="CW126" s="80"/>
      <c r="CX126" s="80"/>
      <c r="CY126" s="80"/>
      <c r="CZ126" s="80"/>
      <c r="DA126" s="80"/>
      <c r="DB126" s="80"/>
      <c r="DC126" s="80"/>
      <c r="DD126" s="80"/>
      <c r="DE126" s="80"/>
      <c r="DF126" s="80"/>
      <c r="DG126" s="80"/>
      <c r="DH126" s="80"/>
      <c r="DI126" s="80"/>
      <c r="DJ126" s="80"/>
      <c r="DK126" s="80"/>
      <c r="DL126" s="80"/>
      <c r="DM126" s="80"/>
      <c r="DN126" s="80"/>
      <c r="DO126" s="80"/>
      <c r="DP126" s="80"/>
      <c r="DQ126" s="80"/>
      <c r="DR126" s="80"/>
      <c r="DS126" s="80"/>
      <c r="DT126" s="80"/>
      <c r="DU126" s="80"/>
      <c r="DV126" s="80"/>
      <c r="DW126" s="80"/>
    </row>
    <row r="127" spans="2:127" x14ac:dyDescent="0.35">
      <c r="B127" s="72" t="s">
        <v>155</v>
      </c>
      <c r="F127" s="77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  <c r="CB127" s="80"/>
      <c r="CC127" s="80"/>
      <c r="CD127" s="80"/>
      <c r="CE127" s="80"/>
      <c r="CF127" s="80"/>
      <c r="CG127" s="80"/>
      <c r="CH127" s="80"/>
      <c r="CI127" s="80"/>
      <c r="CJ127" s="80"/>
      <c r="CK127" s="80"/>
      <c r="CL127" s="80"/>
      <c r="CM127" s="80"/>
      <c r="CN127" s="80"/>
      <c r="CO127" s="80"/>
      <c r="CP127" s="80"/>
      <c r="CQ127" s="80"/>
      <c r="CR127" s="80"/>
      <c r="CS127" s="80"/>
      <c r="CT127" s="80"/>
      <c r="CU127" s="80"/>
      <c r="CV127" s="80"/>
      <c r="CW127" s="80"/>
      <c r="CX127" s="80"/>
      <c r="CY127" s="80"/>
      <c r="CZ127" s="80"/>
      <c r="DA127" s="80"/>
      <c r="DB127" s="80"/>
      <c r="DC127" s="80"/>
      <c r="DD127" s="80"/>
      <c r="DE127" s="80"/>
      <c r="DF127" s="80"/>
      <c r="DG127" s="80"/>
      <c r="DH127" s="80"/>
      <c r="DI127" s="80"/>
      <c r="DJ127" s="80"/>
      <c r="DK127" s="80"/>
      <c r="DL127" s="80"/>
      <c r="DM127" s="80"/>
      <c r="DN127" s="80"/>
      <c r="DO127" s="80"/>
      <c r="DP127" s="80"/>
      <c r="DQ127" s="80"/>
      <c r="DR127" s="80"/>
      <c r="DS127" s="80"/>
      <c r="DT127" s="80"/>
      <c r="DU127" s="80"/>
      <c r="DV127" s="80"/>
      <c r="DW127" s="80"/>
    </row>
    <row r="128" spans="2:127" x14ac:dyDescent="0.35">
      <c r="F128" s="77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  <c r="CF128" s="80"/>
      <c r="CG128" s="80"/>
      <c r="CH128" s="80"/>
      <c r="CI128" s="80"/>
      <c r="CJ128" s="80"/>
      <c r="CK128" s="80"/>
      <c r="CL128" s="80"/>
      <c r="CM128" s="80"/>
      <c r="CN128" s="80"/>
      <c r="CO128" s="80"/>
      <c r="CP128" s="80"/>
      <c r="CQ128" s="80"/>
      <c r="CR128" s="80"/>
      <c r="CS128" s="80"/>
      <c r="CT128" s="80"/>
      <c r="CU128" s="80"/>
      <c r="CV128" s="80"/>
      <c r="CW128" s="80"/>
      <c r="CX128" s="80"/>
      <c r="CY128" s="80"/>
      <c r="CZ128" s="80"/>
      <c r="DA128" s="80"/>
      <c r="DB128" s="80"/>
      <c r="DC128" s="80"/>
      <c r="DD128" s="80"/>
      <c r="DE128" s="80"/>
      <c r="DF128" s="80"/>
      <c r="DG128" s="80"/>
      <c r="DH128" s="80"/>
      <c r="DI128" s="80"/>
      <c r="DJ128" s="80"/>
      <c r="DK128" s="80"/>
      <c r="DL128" s="80"/>
      <c r="DM128" s="80"/>
      <c r="DN128" s="80"/>
      <c r="DO128" s="80"/>
      <c r="DP128" s="80"/>
      <c r="DQ128" s="80"/>
      <c r="DR128" s="80"/>
      <c r="DS128" s="80"/>
      <c r="DT128" s="80"/>
      <c r="DU128" s="80"/>
      <c r="DV128" s="80"/>
      <c r="DW128" s="80"/>
    </row>
    <row r="129" spans="6:127" x14ac:dyDescent="0.35">
      <c r="F129" s="77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  <c r="CF129" s="80"/>
      <c r="CG129" s="80"/>
      <c r="CH129" s="80"/>
      <c r="CI129" s="80"/>
      <c r="CJ129" s="80"/>
      <c r="CK129" s="80"/>
      <c r="CL129" s="80"/>
      <c r="CM129" s="80"/>
      <c r="CN129" s="80"/>
      <c r="CO129" s="80"/>
      <c r="CP129" s="80"/>
      <c r="CQ129" s="80"/>
      <c r="CR129" s="80"/>
      <c r="CS129" s="80"/>
      <c r="CT129" s="80"/>
      <c r="CU129" s="80"/>
      <c r="CV129" s="80"/>
      <c r="CW129" s="80"/>
      <c r="CX129" s="80"/>
      <c r="CY129" s="80"/>
      <c r="CZ129" s="80"/>
      <c r="DA129" s="80"/>
      <c r="DB129" s="80"/>
      <c r="DC129" s="80"/>
      <c r="DD129" s="80"/>
      <c r="DE129" s="80"/>
      <c r="DF129" s="80"/>
      <c r="DG129" s="80"/>
      <c r="DH129" s="80"/>
      <c r="DI129" s="80"/>
      <c r="DJ129" s="80"/>
      <c r="DK129" s="80"/>
      <c r="DL129" s="80"/>
      <c r="DM129" s="80"/>
      <c r="DN129" s="80"/>
      <c r="DO129" s="80"/>
      <c r="DP129" s="80"/>
      <c r="DQ129" s="80"/>
      <c r="DR129" s="80"/>
      <c r="DS129" s="80"/>
      <c r="DT129" s="80"/>
      <c r="DU129" s="80"/>
      <c r="DV129" s="80"/>
      <c r="DW129" s="80"/>
    </row>
    <row r="130" spans="6:127" x14ac:dyDescent="0.35">
      <c r="F130" s="77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</row>
    <row r="131" spans="6:127" x14ac:dyDescent="0.35">
      <c r="F131" s="77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</row>
    <row r="132" spans="6:127" x14ac:dyDescent="0.35">
      <c r="F132" s="77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</row>
    <row r="133" spans="6:127" x14ac:dyDescent="0.35">
      <c r="F133" s="77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</row>
    <row r="134" spans="6:127" x14ac:dyDescent="0.35">
      <c r="F134" s="77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</row>
    <row r="135" spans="6:127" x14ac:dyDescent="0.35">
      <c r="F135" s="77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</row>
    <row r="136" spans="6:127" x14ac:dyDescent="0.35">
      <c r="F136" s="77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</row>
    <row r="137" spans="6:127" x14ac:dyDescent="0.35">
      <c r="F137" s="77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</row>
    <row r="138" spans="6:127" x14ac:dyDescent="0.35">
      <c r="F138" s="77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</row>
    <row r="139" spans="6:127" x14ac:dyDescent="0.35">
      <c r="F139" s="77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</row>
    <row r="140" spans="6:127" x14ac:dyDescent="0.35">
      <c r="F140" s="77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</row>
    <row r="141" spans="6:127" x14ac:dyDescent="0.35">
      <c r="F141" s="77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</row>
    <row r="142" spans="6:127" x14ac:dyDescent="0.35">
      <c r="F142" s="77"/>
      <c r="G142" s="80"/>
      <c r="H142" s="80"/>
      <c r="I142" s="80"/>
      <c r="J142" s="80"/>
    </row>
  </sheetData>
  <mergeCells count="4">
    <mergeCell ref="C104:D104"/>
    <mergeCell ref="C5:D5"/>
    <mergeCell ref="G91:G92"/>
    <mergeCell ref="C85:D85"/>
  </mergeCells>
  <pageMargins left="0.70866141732283472" right="0.70866141732283472" top="0.74803149606299213" bottom="0.74803149606299213" header="0.31496062992125984" footer="0.31496062992125984"/>
  <pageSetup paperSize="9" scale="46" fitToHeight="2" orientation="portrait" r:id="rId1"/>
  <headerFooter>
    <oddHeader>&amp;C&amp;A</oddHeader>
    <oddFooter>&amp;L&amp;F&amp;C&amp;P / &amp;N&amp;R&amp;D : &amp;T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6B540-B6DF-47A9-9979-40E657AD6D69}">
  <dimension ref="A1:G24"/>
  <sheetViews>
    <sheetView topLeftCell="A2" zoomScaleNormal="100" workbookViewId="0">
      <selection activeCell="H18" sqref="H18"/>
    </sheetView>
  </sheetViews>
  <sheetFormatPr defaultRowHeight="12.5" x14ac:dyDescent="0.25"/>
  <cols>
    <col min="1" max="1" width="9.23046875" style="550"/>
    <col min="2" max="3" width="9.23046875" style="577"/>
    <col min="4" max="16384" width="9.23046875" style="550"/>
  </cols>
  <sheetData>
    <row r="1" spans="1:7" x14ac:dyDescent="0.25">
      <c r="A1" s="550" t="s">
        <v>452</v>
      </c>
      <c r="B1" s="577" t="s">
        <v>451</v>
      </c>
      <c r="C1" s="577" t="s">
        <v>450</v>
      </c>
      <c r="D1" s="550" t="s">
        <v>449</v>
      </c>
      <c r="E1" s="550" t="s">
        <v>448</v>
      </c>
      <c r="F1" s="550" t="s">
        <v>447</v>
      </c>
      <c r="G1" s="550" t="s">
        <v>446</v>
      </c>
    </row>
    <row r="2" spans="1:7" x14ac:dyDescent="0.25">
      <c r="A2" s="550" t="s">
        <v>445</v>
      </c>
      <c r="B2" s="586">
        <v>100</v>
      </c>
      <c r="C2" s="586">
        <v>200</v>
      </c>
      <c r="D2" s="585">
        <v>360</v>
      </c>
      <c r="E2" s="582">
        <v>360</v>
      </c>
      <c r="F2" s="584">
        <v>360</v>
      </c>
      <c r="G2" s="584">
        <v>360</v>
      </c>
    </row>
    <row r="3" spans="1:7" x14ac:dyDescent="0.25">
      <c r="A3" s="550" t="s">
        <v>444</v>
      </c>
      <c r="B3" s="586">
        <v>130</v>
      </c>
      <c r="C3" s="586">
        <v>105</v>
      </c>
      <c r="D3" s="585">
        <v>200</v>
      </c>
      <c r="E3" s="582">
        <v>200</v>
      </c>
      <c r="F3" s="584">
        <v>200</v>
      </c>
      <c r="G3" s="584">
        <v>200</v>
      </c>
    </row>
    <row r="4" spans="1:7" x14ac:dyDescent="0.25">
      <c r="A4" s="550" t="s">
        <v>443</v>
      </c>
      <c r="B4" s="586">
        <v>1062</v>
      </c>
      <c r="C4" s="586">
        <v>1870</v>
      </c>
      <c r="D4" s="585">
        <v>1900</v>
      </c>
      <c r="E4" s="582">
        <v>2040</v>
      </c>
      <c r="F4" s="584">
        <v>2100</v>
      </c>
      <c r="G4" s="584">
        <v>2200</v>
      </c>
    </row>
    <row r="5" spans="1:7" x14ac:dyDescent="0.25">
      <c r="A5" s="550" t="s">
        <v>442</v>
      </c>
      <c r="B5" s="586">
        <v>85</v>
      </c>
      <c r="C5" s="586">
        <v>90</v>
      </c>
      <c r="D5" s="585">
        <v>95</v>
      </c>
      <c r="E5" s="582">
        <v>100</v>
      </c>
      <c r="F5" s="584">
        <v>100</v>
      </c>
      <c r="G5" s="584">
        <v>120</v>
      </c>
    </row>
    <row r="6" spans="1:7" x14ac:dyDescent="0.25">
      <c r="A6" s="550" t="s">
        <v>441</v>
      </c>
      <c r="B6" s="586">
        <v>36</v>
      </c>
      <c r="C6" s="586">
        <v>36</v>
      </c>
      <c r="D6" s="585">
        <v>42</v>
      </c>
      <c r="E6" s="582">
        <v>50</v>
      </c>
      <c r="F6" s="584">
        <v>60</v>
      </c>
      <c r="G6" s="584">
        <v>70</v>
      </c>
    </row>
    <row r="7" spans="1:7" x14ac:dyDescent="0.25">
      <c r="A7" s="550" t="s">
        <v>440</v>
      </c>
      <c r="B7" s="577">
        <v>0</v>
      </c>
      <c r="C7" s="577">
        <v>0</v>
      </c>
      <c r="D7" s="585">
        <v>57</v>
      </c>
      <c r="E7" s="582">
        <v>40</v>
      </c>
      <c r="F7" s="584">
        <v>40</v>
      </c>
      <c r="G7" s="584">
        <v>40</v>
      </c>
    </row>
    <row r="8" spans="1:7" x14ac:dyDescent="0.25">
      <c r="A8" s="550" t="s">
        <v>10</v>
      </c>
      <c r="B8" s="586">
        <v>275</v>
      </c>
      <c r="C8" s="586">
        <v>280</v>
      </c>
      <c r="D8" s="585">
        <v>291</v>
      </c>
      <c r="E8" s="582">
        <v>300</v>
      </c>
      <c r="F8" s="584">
        <v>350</v>
      </c>
      <c r="G8" s="584">
        <v>850</v>
      </c>
    </row>
    <row r="9" spans="1:7" x14ac:dyDescent="0.25">
      <c r="A9" s="550" t="s">
        <v>439</v>
      </c>
      <c r="B9" s="586">
        <v>180</v>
      </c>
      <c r="C9" s="577">
        <v>0</v>
      </c>
      <c r="D9" s="583">
        <v>0</v>
      </c>
      <c r="E9" s="587">
        <v>0</v>
      </c>
      <c r="F9" s="592">
        <v>0</v>
      </c>
      <c r="G9" s="592">
        <v>0</v>
      </c>
    </row>
    <row r="10" spans="1:7" x14ac:dyDescent="0.25">
      <c r="A10" s="550" t="s">
        <v>307</v>
      </c>
      <c r="B10" s="586">
        <v>20</v>
      </c>
      <c r="C10" s="586">
        <v>15</v>
      </c>
      <c r="D10" s="585">
        <v>15</v>
      </c>
      <c r="E10" s="582">
        <v>54</v>
      </c>
      <c r="F10" s="584">
        <v>72</v>
      </c>
      <c r="G10" s="584">
        <v>72</v>
      </c>
    </row>
    <row r="11" spans="1:7" x14ac:dyDescent="0.25">
      <c r="A11" s="550" t="s">
        <v>280</v>
      </c>
      <c r="B11" s="586">
        <v>97</v>
      </c>
      <c r="C11" s="586">
        <v>85</v>
      </c>
      <c r="D11" s="585">
        <v>205</v>
      </c>
      <c r="E11" s="582">
        <v>150</v>
      </c>
      <c r="F11" s="584">
        <v>150</v>
      </c>
      <c r="G11" s="594">
        <v>100</v>
      </c>
    </row>
    <row r="12" spans="1:7" x14ac:dyDescent="0.25">
      <c r="A12" s="550" t="s">
        <v>438</v>
      </c>
      <c r="B12" s="586">
        <v>20</v>
      </c>
      <c r="C12" s="586">
        <v>25</v>
      </c>
      <c r="D12" s="585">
        <v>25</v>
      </c>
      <c r="E12" s="582">
        <v>25</v>
      </c>
      <c r="F12" s="584">
        <v>25</v>
      </c>
      <c r="G12" s="584">
        <v>25</v>
      </c>
    </row>
    <row r="13" spans="1:7" x14ac:dyDescent="0.25">
      <c r="A13" s="550" t="s">
        <v>437</v>
      </c>
      <c r="B13" s="586">
        <v>200</v>
      </c>
      <c r="C13" s="586">
        <v>100</v>
      </c>
      <c r="D13" s="586">
        <v>308</v>
      </c>
      <c r="E13" s="582">
        <v>200</v>
      </c>
      <c r="F13" s="584">
        <v>200</v>
      </c>
      <c r="G13" s="584">
        <v>200</v>
      </c>
    </row>
    <row r="14" spans="1:7" ht="15.5" x14ac:dyDescent="0.35">
      <c r="A14" s="550" t="s">
        <v>436</v>
      </c>
      <c r="B14" s="577">
        <v>0</v>
      </c>
      <c r="C14" s="577">
        <v>0</v>
      </c>
      <c r="D14" s="583">
        <v>0</v>
      </c>
      <c r="E14" s="587">
        <v>0</v>
      </c>
      <c r="F14" s="592">
        <v>500</v>
      </c>
      <c r="G14" s="593">
        <v>100</v>
      </c>
    </row>
    <row r="15" spans="1:7" ht="15.5" x14ac:dyDescent="0.35">
      <c r="A15" s="550" t="s">
        <v>435</v>
      </c>
      <c r="B15" s="577">
        <v>0</v>
      </c>
      <c r="C15" s="577">
        <v>0</v>
      </c>
      <c r="D15" s="577">
        <v>0</v>
      </c>
      <c r="E15" s="587">
        <v>0</v>
      </c>
      <c r="F15" s="592">
        <v>0</v>
      </c>
      <c r="G15" s="593">
        <v>0</v>
      </c>
    </row>
    <row r="16" spans="1:7" x14ac:dyDescent="0.25">
      <c r="A16" s="550" t="s">
        <v>434</v>
      </c>
      <c r="D16" s="586">
        <v>149.46</v>
      </c>
      <c r="E16" s="582">
        <v>203</v>
      </c>
      <c r="F16" s="584">
        <v>210</v>
      </c>
      <c r="G16" s="584">
        <v>250</v>
      </c>
    </row>
    <row r="17" spans="1:7" ht="15.5" x14ac:dyDescent="0.35">
      <c r="A17" s="550" t="s">
        <v>70</v>
      </c>
      <c r="B17" s="586">
        <v>255</v>
      </c>
      <c r="C17" s="577">
        <v>0</v>
      </c>
      <c r="D17" s="577">
        <v>0</v>
      </c>
      <c r="E17" s="587">
        <v>0</v>
      </c>
      <c r="F17" s="592">
        <v>0</v>
      </c>
      <c r="G17" s="593">
        <v>0</v>
      </c>
    </row>
    <row r="18" spans="1:7" x14ac:dyDescent="0.25">
      <c r="A18" s="550" t="s">
        <v>433</v>
      </c>
      <c r="B18" s="586">
        <v>150</v>
      </c>
      <c r="C18" s="586">
        <v>105</v>
      </c>
      <c r="D18" s="577">
        <v>0</v>
      </c>
      <c r="E18" s="587">
        <v>0</v>
      </c>
      <c r="F18" s="592">
        <v>0</v>
      </c>
      <c r="G18" s="591" t="s">
        <v>432</v>
      </c>
    </row>
    <row r="19" spans="1:7" ht="13" x14ac:dyDescent="0.3">
      <c r="A19" s="590" t="s">
        <v>431</v>
      </c>
      <c r="B19" s="589">
        <f t="shared" ref="B19:G19" si="0">SUM(B2:B18)</f>
        <v>2610</v>
      </c>
      <c r="C19" s="589">
        <f t="shared" si="0"/>
        <v>2911</v>
      </c>
      <c r="D19" s="589">
        <f t="shared" si="0"/>
        <v>3647.46</v>
      </c>
      <c r="E19" s="588">
        <f t="shared" si="0"/>
        <v>3722</v>
      </c>
      <c r="F19" s="588">
        <f t="shared" si="0"/>
        <v>4367</v>
      </c>
      <c r="G19" s="588">
        <f t="shared" si="0"/>
        <v>4587</v>
      </c>
    </row>
    <row r="20" spans="1:7" x14ac:dyDescent="0.25">
      <c r="C20" s="586"/>
      <c r="E20" s="582"/>
      <c r="G20" s="587"/>
    </row>
    <row r="21" spans="1:7" x14ac:dyDescent="0.25">
      <c r="A21" s="550" t="s">
        <v>430</v>
      </c>
      <c r="B21" s="586">
        <v>50</v>
      </c>
      <c r="C21" s="586">
        <v>30</v>
      </c>
      <c r="D21" s="585">
        <v>50</v>
      </c>
      <c r="E21" s="582">
        <v>50</v>
      </c>
      <c r="F21" s="584">
        <v>50</v>
      </c>
      <c r="G21" s="582">
        <v>50</v>
      </c>
    </row>
    <row r="22" spans="1:7" x14ac:dyDescent="0.25">
      <c r="D22" s="583"/>
      <c r="E22" s="582"/>
    </row>
    <row r="23" spans="1:7" x14ac:dyDescent="0.25">
      <c r="E23" s="582"/>
    </row>
    <row r="24" spans="1:7" ht="13" x14ac:dyDescent="0.3">
      <c r="A24" s="581" t="s">
        <v>2</v>
      </c>
      <c r="B24" s="580">
        <f>SUM(B19:B22)</f>
        <v>2660</v>
      </c>
      <c r="C24" s="580">
        <f>SUM(C19:C22)</f>
        <v>2941</v>
      </c>
      <c r="D24" s="579">
        <f>SUM(D19:D23)</f>
        <v>3697.46</v>
      </c>
      <c r="E24" s="578">
        <f>SUM(E19+E21)</f>
        <v>3772</v>
      </c>
      <c r="F24" s="578">
        <f>SUM(F19+F21)</f>
        <v>4417</v>
      </c>
      <c r="G24" s="578">
        <f>SUM(G19+G21)</f>
        <v>4637</v>
      </c>
    </row>
  </sheetData>
  <pageMargins left="0.78749999999999998" right="0.78749999999999998" top="1.0249999999999999" bottom="1.0249999999999999" header="0.78749999999999998" footer="0.78749999999999998"/>
  <pageSetup paperSize="9" orientation="landscape" horizontalDpi="360" verticalDpi="360" r:id="rId1"/>
  <headerFooter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EE6D-2F20-4F08-862F-CA7F6E370FFD}">
  <dimension ref="A1:AMJ27"/>
  <sheetViews>
    <sheetView zoomScale="93" zoomScaleNormal="93" workbookViewId="0">
      <pane ySplit="4" topLeftCell="A5" activePane="bottomLeft" state="frozen"/>
      <selection pane="bottomLeft" activeCell="H6" sqref="H6"/>
    </sheetView>
  </sheetViews>
  <sheetFormatPr defaultRowHeight="12.5" x14ac:dyDescent="0.25"/>
  <cols>
    <col min="1" max="1" width="9.23046875" style="598"/>
    <col min="2" max="2" width="30.84375" style="597" customWidth="1"/>
    <col min="3" max="3" width="9.07421875" style="596" customWidth="1"/>
    <col min="4" max="4" width="9.4609375" style="595" customWidth="1"/>
    <col min="5" max="5" width="9.07421875" style="595" customWidth="1"/>
    <col min="6" max="6" width="11.84375" style="595" customWidth="1"/>
    <col min="7" max="7" width="10.3828125" style="595" customWidth="1"/>
    <col min="8" max="8" width="9.07421875" style="595" customWidth="1"/>
    <col min="9" max="16384" width="9.23046875" style="550"/>
  </cols>
  <sheetData>
    <row r="1" spans="1:1024" s="608" customFormat="1" ht="48" customHeight="1" x14ac:dyDescent="0.25">
      <c r="A1" s="620" t="s">
        <v>29</v>
      </c>
      <c r="B1" s="619" t="s">
        <v>215</v>
      </c>
      <c r="C1" s="616" t="s">
        <v>48</v>
      </c>
      <c r="D1" s="615" t="s">
        <v>9</v>
      </c>
      <c r="E1" s="615" t="s">
        <v>459</v>
      </c>
      <c r="F1" s="615" t="s">
        <v>458</v>
      </c>
      <c r="G1" s="615" t="s">
        <v>457</v>
      </c>
      <c r="H1" s="615" t="s">
        <v>456</v>
      </c>
      <c r="AMH1" s="609"/>
      <c r="AMI1" s="609"/>
      <c r="AMJ1" s="609"/>
    </row>
    <row r="2" spans="1:1024" s="608" customFormat="1" ht="13" customHeight="1" x14ac:dyDescent="0.25">
      <c r="A2" s="618"/>
      <c r="B2" s="617"/>
      <c r="C2" s="616" t="s">
        <v>455</v>
      </c>
      <c r="D2" s="615">
        <v>500</v>
      </c>
      <c r="E2" s="615">
        <v>1400</v>
      </c>
      <c r="F2" s="615">
        <v>200</v>
      </c>
      <c r="G2" s="615">
        <v>200</v>
      </c>
      <c r="H2" s="615">
        <v>31600</v>
      </c>
      <c r="AMH2" s="609"/>
      <c r="AMI2" s="609"/>
      <c r="AMJ2" s="609"/>
    </row>
    <row r="3" spans="1:1024" s="608" customFormat="1" ht="13" customHeight="1" x14ac:dyDescent="0.25">
      <c r="A3" s="618"/>
      <c r="B3" s="617"/>
      <c r="C3" s="616" t="s">
        <v>454</v>
      </c>
      <c r="D3" s="615">
        <f>SUM(D5:D13)</f>
        <v>0</v>
      </c>
      <c r="E3" s="615">
        <f>SUM(E5:E26)</f>
        <v>0</v>
      </c>
      <c r="F3" s="615">
        <f>SUM(F5:F26)</f>
        <v>0</v>
      </c>
      <c r="G3" s="615">
        <f>SUM(G5:G26)</f>
        <v>0</v>
      </c>
      <c r="H3" s="615">
        <f>SUM(H5:H28)</f>
        <v>0</v>
      </c>
      <c r="I3" s="614">
        <f>SUM(D3:H3)</f>
        <v>0</v>
      </c>
      <c r="AMH3" s="609"/>
      <c r="AMI3" s="609"/>
      <c r="AMJ3" s="609"/>
    </row>
    <row r="4" spans="1:1024" s="608" customFormat="1" ht="13" customHeight="1" x14ac:dyDescent="0.25">
      <c r="A4" s="613"/>
      <c r="B4" s="612"/>
      <c r="C4" s="611"/>
      <c r="D4" s="610"/>
      <c r="E4" s="610"/>
      <c r="F4" s="610"/>
      <c r="G4" s="610"/>
      <c r="H4" s="610"/>
      <c r="AMH4" s="609"/>
      <c r="AMI4" s="609"/>
      <c r="AMJ4" s="609"/>
    </row>
    <row r="5" spans="1:1024" x14ac:dyDescent="0.25">
      <c r="A5" s="604"/>
      <c r="B5" s="603"/>
      <c r="C5" s="602"/>
      <c r="D5" s="601"/>
      <c r="E5" s="601"/>
      <c r="F5" s="601"/>
      <c r="G5" s="601"/>
      <c r="H5" s="601"/>
    </row>
    <row r="6" spans="1:1024" x14ac:dyDescent="0.25">
      <c r="A6" s="607"/>
      <c r="B6" s="603"/>
      <c r="C6" s="602"/>
      <c r="D6" s="606"/>
      <c r="E6" s="606"/>
      <c r="F6" s="606"/>
      <c r="G6" s="606"/>
      <c r="H6" s="606"/>
    </row>
    <row r="7" spans="1:1024" x14ac:dyDescent="0.25">
      <c r="A7" s="607"/>
      <c r="B7" s="603"/>
      <c r="C7" s="602"/>
      <c r="D7" s="606"/>
      <c r="E7" s="606"/>
      <c r="F7" s="606"/>
      <c r="G7" s="606"/>
      <c r="H7" s="606"/>
    </row>
    <row r="8" spans="1:1024" x14ac:dyDescent="0.25">
      <c r="A8" s="604"/>
      <c r="B8" s="603"/>
      <c r="C8" s="602"/>
      <c r="D8" s="601"/>
      <c r="E8" s="601"/>
      <c r="F8" s="601"/>
      <c r="G8" s="601"/>
      <c r="H8" s="601"/>
    </row>
    <row r="9" spans="1:1024" x14ac:dyDescent="0.25">
      <c r="A9" s="604"/>
      <c r="B9" s="603"/>
      <c r="C9" s="602"/>
      <c r="D9" s="601"/>
      <c r="E9" s="601"/>
      <c r="F9" s="601"/>
      <c r="G9" s="601"/>
      <c r="H9" s="601"/>
    </row>
    <row r="10" spans="1:1024" x14ac:dyDescent="0.25">
      <c r="A10" s="604"/>
      <c r="B10" s="605"/>
      <c r="C10" s="602"/>
      <c r="D10" s="601"/>
      <c r="E10" s="601"/>
      <c r="F10" s="601"/>
      <c r="G10" s="601"/>
      <c r="H10" s="601"/>
    </row>
    <row r="11" spans="1:1024" x14ac:dyDescent="0.25">
      <c r="A11" s="604"/>
      <c r="B11" s="603"/>
      <c r="C11" s="602"/>
      <c r="D11" s="601"/>
      <c r="E11" s="601"/>
      <c r="F11" s="601"/>
      <c r="G11" s="601"/>
      <c r="H11" s="601"/>
    </row>
    <row r="12" spans="1:1024" x14ac:dyDescent="0.25">
      <c r="A12" s="604"/>
      <c r="B12" s="603"/>
      <c r="C12" s="602"/>
      <c r="D12" s="601"/>
      <c r="E12" s="601"/>
      <c r="F12" s="601"/>
      <c r="G12" s="601"/>
      <c r="H12" s="601"/>
    </row>
    <row r="13" spans="1:1024" x14ac:dyDescent="0.25">
      <c r="C13" s="602"/>
    </row>
    <row r="14" spans="1:1024" x14ac:dyDescent="0.25">
      <c r="C14" s="602"/>
      <c r="E14" s="595" t="s">
        <v>453</v>
      </c>
    </row>
    <row r="15" spans="1:1024" x14ac:dyDescent="0.25">
      <c r="C15" s="602"/>
    </row>
    <row r="16" spans="1:1024" x14ac:dyDescent="0.25">
      <c r="C16" s="602"/>
    </row>
    <row r="24" spans="1:8" s="600" customFormat="1" x14ac:dyDescent="0.35">
      <c r="A24" s="604"/>
      <c r="B24" s="603"/>
      <c r="C24" s="602"/>
      <c r="D24" s="601"/>
      <c r="E24" s="601"/>
      <c r="F24" s="601"/>
      <c r="G24" s="601"/>
      <c r="H24" s="601"/>
    </row>
    <row r="25" spans="1:8" s="600" customFormat="1" x14ac:dyDescent="0.35">
      <c r="A25" s="604"/>
      <c r="B25" s="603"/>
      <c r="C25" s="602"/>
      <c r="D25" s="601"/>
      <c r="E25" s="601"/>
      <c r="F25" s="601"/>
      <c r="G25" s="601"/>
      <c r="H25" s="601"/>
    </row>
    <row r="27" spans="1:8" x14ac:dyDescent="0.25">
      <c r="H27" s="599"/>
    </row>
  </sheetData>
  <pageMargins left="0.78749999999999998" right="0.78749999999999998" top="1.0249999999999999" bottom="1.0249999999999999" header="0.78749999999999998" footer="0.78749999999999998"/>
  <pageSetup paperSize="9" orientation="landscape" horizontalDpi="4294967293" verticalDpi="300" r:id="rId1"/>
  <headerFooter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5"/>
  <sheetViews>
    <sheetView view="pageLayout" topLeftCell="A30" zoomScale="75" zoomScalePageLayoutView="75" workbookViewId="0">
      <selection activeCell="C51" sqref="C51"/>
    </sheetView>
  </sheetViews>
  <sheetFormatPr defaultColWidth="8.84375" defaultRowHeight="12.5" x14ac:dyDescent="0.25"/>
  <cols>
    <col min="1" max="1" width="31.07421875" style="5" bestFit="1" customWidth="1"/>
    <col min="2" max="2" width="8.84375" style="16"/>
    <col min="3" max="3" width="8.84375" style="5"/>
    <col min="4" max="4" width="30.4609375" style="5" customWidth="1"/>
    <col min="5" max="5" width="8.84375" style="5"/>
    <col min="6" max="6" width="9.07421875" style="5" bestFit="1" customWidth="1"/>
    <col min="7" max="16384" width="8.84375" style="5"/>
  </cols>
  <sheetData>
    <row r="1" spans="1:8" ht="13" x14ac:dyDescent="0.3">
      <c r="A1" s="1" t="s">
        <v>15</v>
      </c>
    </row>
    <row r="2" spans="1:8" ht="13" x14ac:dyDescent="0.3">
      <c r="A2" s="14" t="s">
        <v>60</v>
      </c>
    </row>
    <row r="5" spans="1:8" ht="13" x14ac:dyDescent="0.3">
      <c r="A5" s="14" t="s">
        <v>56</v>
      </c>
      <c r="B5" s="17" t="s">
        <v>45</v>
      </c>
      <c r="D5" s="14" t="s">
        <v>57</v>
      </c>
      <c r="E5" s="17" t="s">
        <v>45</v>
      </c>
    </row>
    <row r="6" spans="1:8" x14ac:dyDescent="0.25">
      <c r="A6" s="5" t="s">
        <v>182</v>
      </c>
      <c r="B6" s="16">
        <f>+'Bank &amp; Reserves'!C7</f>
        <v>38986.82</v>
      </c>
      <c r="D6" s="5" t="s">
        <v>182</v>
      </c>
      <c r="E6" s="16" t="e">
        <f>+'Bank &amp; Reserves'!D7+'Bank &amp; Reserves'!#REF!</f>
        <v>#REF!</v>
      </c>
    </row>
    <row r="7" spans="1:8" x14ac:dyDescent="0.25">
      <c r="A7" s="5" t="s">
        <v>46</v>
      </c>
      <c r="B7" s="18">
        <f>+'Bank &amp; Reserves'!C9</f>
        <v>110043.88</v>
      </c>
      <c r="D7" s="5" t="s">
        <v>66</v>
      </c>
      <c r="E7" s="18">
        <f>+B10</f>
        <v>-26205.279999999999</v>
      </c>
      <c r="H7" s="13"/>
    </row>
    <row r="8" spans="1:8" x14ac:dyDescent="0.25">
      <c r="B8" s="16">
        <f>SUM(B6:B7)</f>
        <v>149030.70000000001</v>
      </c>
      <c r="E8" s="16" t="e">
        <f>SUM(E6:E7)</f>
        <v>#REF!</v>
      </c>
      <c r="H8" s="13"/>
    </row>
    <row r="9" spans="1:8" x14ac:dyDescent="0.25">
      <c r="A9" s="5" t="s">
        <v>47</v>
      </c>
      <c r="B9" s="18">
        <f>+Payments!AC61</f>
        <v>136249.16</v>
      </c>
      <c r="D9" s="5" t="s">
        <v>184</v>
      </c>
      <c r="E9" s="18">
        <f>+'Bank &amp; Reserves'!D13+'Bank &amp; Reserves'!D14</f>
        <v>0</v>
      </c>
      <c r="H9" s="13"/>
    </row>
    <row r="10" spans="1:8" x14ac:dyDescent="0.25">
      <c r="A10" s="5" t="s">
        <v>183</v>
      </c>
      <c r="B10" s="16">
        <f>+B7-B9</f>
        <v>-26205.279999999999</v>
      </c>
      <c r="E10" s="16"/>
      <c r="H10" s="13"/>
    </row>
    <row r="11" spans="1:8" ht="13" thickBot="1" x14ac:dyDescent="0.3">
      <c r="A11" s="5" t="s">
        <v>48</v>
      </c>
      <c r="B11" s="19">
        <f>+B6+B7-B9-B10</f>
        <v>38986.820000000007</v>
      </c>
      <c r="D11" s="5" t="s">
        <v>68</v>
      </c>
      <c r="E11" s="19" t="e">
        <f>+E8+E9</f>
        <v>#REF!</v>
      </c>
      <c r="F11" s="5" t="s">
        <v>8</v>
      </c>
      <c r="G11" s="2" t="s">
        <v>8</v>
      </c>
      <c r="H11" s="13"/>
    </row>
    <row r="12" spans="1:8" ht="13" thickTop="1" x14ac:dyDescent="0.25">
      <c r="D12" s="15"/>
      <c r="E12" s="15"/>
      <c r="H12" s="13"/>
    </row>
    <row r="13" spans="1:8" x14ac:dyDescent="0.25">
      <c r="C13" s="20"/>
    </row>
    <row r="14" spans="1:8" ht="13" x14ac:dyDescent="0.3">
      <c r="A14" s="14" t="s">
        <v>59</v>
      </c>
      <c r="B14" s="17" t="s">
        <v>45</v>
      </c>
      <c r="C14" s="20"/>
      <c r="D14" s="14" t="s">
        <v>58</v>
      </c>
      <c r="E14" s="17" t="s">
        <v>45</v>
      </c>
    </row>
    <row r="15" spans="1:8" x14ac:dyDescent="0.25">
      <c r="A15" s="5" t="s">
        <v>182</v>
      </c>
      <c r="B15" s="16" t="e">
        <f>+'Bank &amp; Reserves'!#REF!</f>
        <v>#REF!</v>
      </c>
      <c r="C15" s="20"/>
      <c r="D15" s="5" t="s">
        <v>182</v>
      </c>
      <c r="E15" s="16" t="e">
        <f>+'Bank &amp; Reserves'!#REF!</f>
        <v>#REF!</v>
      </c>
    </row>
    <row r="16" spans="1:8" x14ac:dyDescent="0.25">
      <c r="A16" s="5" t="s">
        <v>54</v>
      </c>
      <c r="B16" s="18" t="e">
        <f>Receipts!#REF!</f>
        <v>#REF!</v>
      </c>
      <c r="C16" s="20"/>
      <c r="D16" s="5" t="s">
        <v>54</v>
      </c>
      <c r="E16" s="18" t="e">
        <f>SUM(Receipts!#REF!+Payments!AG60)</f>
        <v>#REF!</v>
      </c>
    </row>
    <row r="17" spans="1:7" x14ac:dyDescent="0.25">
      <c r="B17" s="16" t="e">
        <f>SUM(B15:B16)</f>
        <v>#REF!</v>
      </c>
      <c r="C17" s="20"/>
      <c r="E17" s="16" t="e">
        <f>SUM(E15:E16)</f>
        <v>#REF!</v>
      </c>
    </row>
    <row r="18" spans="1:7" x14ac:dyDescent="0.25">
      <c r="A18" s="5" t="s">
        <v>55</v>
      </c>
      <c r="B18" s="18" t="e">
        <f>SUM(Receipts!#REF!)</f>
        <v>#REF!</v>
      </c>
      <c r="C18" s="20"/>
      <c r="D18" s="5" t="s">
        <v>55</v>
      </c>
      <c r="E18" s="18" t="e">
        <f>SUM(Receipts!#REF!)</f>
        <v>#REF!</v>
      </c>
    </row>
    <row r="19" spans="1:7" ht="13" thickBot="1" x14ac:dyDescent="0.3">
      <c r="A19" s="5" t="s">
        <v>48</v>
      </c>
      <c r="B19" s="19" t="e">
        <f>SUM(B17-B18)</f>
        <v>#REF!</v>
      </c>
      <c r="C19" s="20"/>
      <c r="D19" s="5" t="s">
        <v>68</v>
      </c>
      <c r="E19" s="19" t="e">
        <f>SUM(E17-E18)</f>
        <v>#REF!</v>
      </c>
    </row>
    <row r="20" spans="1:7" ht="13" thickTop="1" x14ac:dyDescent="0.25">
      <c r="C20" s="20"/>
    </row>
    <row r="21" spans="1:7" x14ac:dyDescent="0.25">
      <c r="C21" s="20"/>
    </row>
    <row r="22" spans="1:7" ht="14" x14ac:dyDescent="0.3">
      <c r="A22" s="14"/>
      <c r="B22" s="190"/>
      <c r="C22" s="20"/>
      <c r="D22" s="14" t="s">
        <v>193</v>
      </c>
      <c r="E22" s="41"/>
      <c r="F22" s="30"/>
    </row>
    <row r="23" spans="1:7" x14ac:dyDescent="0.25">
      <c r="A23" s="15"/>
      <c r="B23" s="15"/>
      <c r="D23" s="2" t="s">
        <v>49</v>
      </c>
      <c r="E23" s="30">
        <f>B27</f>
        <v>0</v>
      </c>
    </row>
    <row r="24" spans="1:7" x14ac:dyDescent="0.25">
      <c r="A24" s="15"/>
      <c r="B24" s="15"/>
      <c r="D24" s="2" t="s">
        <v>62</v>
      </c>
      <c r="E24" s="44">
        <f>B11</f>
        <v>38986.820000000007</v>
      </c>
    </row>
    <row r="25" spans="1:7" x14ac:dyDescent="0.25">
      <c r="B25" s="15"/>
      <c r="D25" s="2" t="s">
        <v>63</v>
      </c>
      <c r="E25" s="30" t="e">
        <f>E11</f>
        <v>#REF!</v>
      </c>
    </row>
    <row r="26" spans="1:7" x14ac:dyDescent="0.25">
      <c r="A26" s="15"/>
      <c r="B26" s="15"/>
      <c r="D26" s="2" t="s">
        <v>59</v>
      </c>
      <c r="E26" s="30" t="e">
        <f>B19</f>
        <v>#REF!</v>
      </c>
    </row>
    <row r="27" spans="1:7" ht="13" x14ac:dyDescent="0.3">
      <c r="A27" s="191"/>
      <c r="B27" s="191"/>
      <c r="D27" s="2" t="s">
        <v>58</v>
      </c>
      <c r="E27" s="30" t="e">
        <f>E19</f>
        <v>#REF!</v>
      </c>
    </row>
    <row r="28" spans="1:7" x14ac:dyDescent="0.25">
      <c r="D28" s="2"/>
      <c r="E28" s="30"/>
    </row>
    <row r="29" spans="1:7" ht="13.5" thickBot="1" x14ac:dyDescent="0.35">
      <c r="D29" s="1" t="s">
        <v>194</v>
      </c>
      <c r="E29" s="3" t="e">
        <f>SUM(E23:E28)</f>
        <v>#REF!</v>
      </c>
    </row>
    <row r="30" spans="1:7" ht="13.5" thickTop="1" x14ac:dyDescent="0.3">
      <c r="D30" s="1"/>
      <c r="E30" s="1"/>
    </row>
    <row r="31" spans="1:7" x14ac:dyDescent="0.25">
      <c r="D31" s="2"/>
      <c r="E31" s="33"/>
      <c r="F31" s="654"/>
      <c r="G31" s="654"/>
    </row>
    <row r="32" spans="1:7" ht="13" x14ac:dyDescent="0.3">
      <c r="D32" s="1"/>
      <c r="E32" s="1"/>
      <c r="F32" s="654"/>
      <c r="G32" s="654"/>
    </row>
    <row r="33" spans="4:5" ht="13" x14ac:dyDescent="0.3">
      <c r="D33" s="1" t="s">
        <v>195</v>
      </c>
      <c r="E33" s="192" t="e">
        <f>SUM(E29:E32)</f>
        <v>#REF!</v>
      </c>
    </row>
    <row r="34" spans="4:5" ht="15.5" x14ac:dyDescent="0.35">
      <c r="D34" s="43"/>
    </row>
    <row r="35" spans="4:5" x14ac:dyDescent="0.25">
      <c r="D35" s="42"/>
    </row>
  </sheetData>
  <mergeCells count="1">
    <mergeCell ref="F31:G3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&amp;C&amp;A</oddHeader>
    <oddFooter>&amp;L&amp;F&amp;R&amp;D :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9"/>
  <sheetViews>
    <sheetView workbookViewId="0">
      <selection activeCell="D16" sqref="D16"/>
    </sheetView>
  </sheetViews>
  <sheetFormatPr defaultColWidth="8.84375" defaultRowHeight="12.5" x14ac:dyDescent="0.25"/>
  <cols>
    <col min="1" max="1" width="8.84375" style="5"/>
    <col min="2" max="2" width="22.69140625" style="5" customWidth="1"/>
    <col min="3" max="3" width="19.07421875" style="5" customWidth="1"/>
    <col min="4" max="4" width="8.84375" style="5"/>
    <col min="5" max="5" width="3.84375" style="5" customWidth="1"/>
    <col min="6" max="16384" width="8.84375" style="5"/>
  </cols>
  <sheetData>
    <row r="1" spans="1:9" ht="13" x14ac:dyDescent="0.3">
      <c r="A1" s="643" t="s">
        <v>173</v>
      </c>
      <c r="B1" s="643"/>
      <c r="C1" s="643"/>
    </row>
    <row r="2" spans="1:9" ht="13" x14ac:dyDescent="0.3">
      <c r="A2" s="643" t="s">
        <v>214</v>
      </c>
      <c r="B2" s="643"/>
      <c r="C2" s="643"/>
    </row>
    <row r="4" spans="1:9" x14ac:dyDescent="0.25">
      <c r="A4" s="372" t="s">
        <v>232</v>
      </c>
      <c r="B4" s="364"/>
      <c r="C4" s="364"/>
      <c r="D4" s="364"/>
      <c r="E4" s="364"/>
      <c r="F4" s="364"/>
      <c r="G4" s="364"/>
      <c r="H4" s="364"/>
      <c r="I4" s="365"/>
    </row>
    <row r="5" spans="1:9" x14ac:dyDescent="0.25">
      <c r="A5" s="373"/>
      <c r="I5" s="366"/>
    </row>
    <row r="6" spans="1:9" x14ac:dyDescent="0.25">
      <c r="A6" s="373"/>
      <c r="B6" s="5" t="s">
        <v>215</v>
      </c>
      <c r="C6" s="5" t="s">
        <v>221</v>
      </c>
      <c r="D6" s="356" t="s">
        <v>222</v>
      </c>
      <c r="F6" s="356" t="s">
        <v>222</v>
      </c>
      <c r="I6" s="366"/>
    </row>
    <row r="7" spans="1:9" x14ac:dyDescent="0.25">
      <c r="A7" s="373"/>
      <c r="D7" s="356" t="s">
        <v>69</v>
      </c>
      <c r="F7" s="356" t="s">
        <v>239</v>
      </c>
      <c r="I7" s="366"/>
    </row>
    <row r="8" spans="1:9" x14ac:dyDescent="0.25">
      <c r="A8" s="373"/>
      <c r="B8" s="5" t="s">
        <v>216</v>
      </c>
      <c r="C8" s="5" t="s">
        <v>238</v>
      </c>
      <c r="D8" s="2">
        <v>45</v>
      </c>
      <c r="E8" s="2"/>
      <c r="F8" s="2"/>
      <c r="I8" s="366"/>
    </row>
    <row r="9" spans="1:9" x14ac:dyDescent="0.25">
      <c r="A9" s="373"/>
      <c r="B9" s="5" t="s">
        <v>64</v>
      </c>
      <c r="C9" s="5" t="s">
        <v>223</v>
      </c>
      <c r="D9" s="2">
        <v>37</v>
      </c>
      <c r="E9" s="2"/>
      <c r="F9" s="2"/>
      <c r="I9" s="366"/>
    </row>
    <row r="10" spans="1:9" x14ac:dyDescent="0.25">
      <c r="A10" s="373"/>
      <c r="B10" s="5" t="s">
        <v>217</v>
      </c>
      <c r="C10" s="5" t="s">
        <v>223</v>
      </c>
      <c r="D10" s="2">
        <v>302.89999999999998</v>
      </c>
      <c r="E10" s="2"/>
      <c r="F10" s="2"/>
      <c r="I10" s="366"/>
    </row>
    <row r="11" spans="1:9" x14ac:dyDescent="0.25">
      <c r="A11" s="373"/>
      <c r="B11" s="5" t="s">
        <v>218</v>
      </c>
      <c r="C11" s="5" t="s">
        <v>224</v>
      </c>
      <c r="D11" s="2">
        <f>62.02+25.49</f>
        <v>87.51</v>
      </c>
      <c r="E11" s="2"/>
      <c r="F11" s="2"/>
      <c r="I11" s="366"/>
    </row>
    <row r="12" spans="1:9" x14ac:dyDescent="0.25">
      <c r="A12" s="373"/>
      <c r="B12" s="5" t="s">
        <v>219</v>
      </c>
      <c r="C12" s="5" t="s">
        <v>225</v>
      </c>
      <c r="D12" s="2">
        <v>41.98</v>
      </c>
      <c r="E12" s="2"/>
      <c r="F12" s="2"/>
      <c r="I12" s="366"/>
    </row>
    <row r="13" spans="1:9" x14ac:dyDescent="0.25">
      <c r="A13" s="373"/>
      <c r="B13" s="5" t="s">
        <v>220</v>
      </c>
      <c r="C13" s="5" t="s">
        <v>223</v>
      </c>
      <c r="D13" s="2">
        <v>54.06</v>
      </c>
      <c r="E13" s="2"/>
      <c r="F13" s="2"/>
      <c r="I13" s="366"/>
    </row>
    <row r="14" spans="1:9" x14ac:dyDescent="0.25">
      <c r="A14" s="373"/>
      <c r="B14" s="5" t="s">
        <v>226</v>
      </c>
      <c r="C14" s="5" t="s">
        <v>223</v>
      </c>
      <c r="D14" s="2">
        <v>20</v>
      </c>
      <c r="E14" s="2"/>
      <c r="F14" s="2"/>
      <c r="I14" s="366"/>
    </row>
    <row r="15" spans="1:9" x14ac:dyDescent="0.25">
      <c r="A15" s="373"/>
      <c r="B15" s="5" t="s">
        <v>246</v>
      </c>
      <c r="C15" s="5" t="s">
        <v>247</v>
      </c>
      <c r="D15" s="2">
        <f>30*11.3</f>
        <v>339</v>
      </c>
      <c r="E15" s="2"/>
      <c r="F15" s="2"/>
      <c r="I15" s="366"/>
    </row>
    <row r="16" spans="1:9" x14ac:dyDescent="0.25">
      <c r="A16" s="373"/>
      <c r="B16" s="5" t="s">
        <v>227</v>
      </c>
      <c r="D16" s="2"/>
      <c r="E16" s="2"/>
      <c r="F16" s="2">
        <v>450</v>
      </c>
      <c r="I16" s="366"/>
    </row>
    <row r="17" spans="1:9" x14ac:dyDescent="0.25">
      <c r="A17" s="373"/>
      <c r="B17" s="5" t="s">
        <v>228</v>
      </c>
      <c r="D17" s="2"/>
      <c r="E17" s="2"/>
      <c r="F17" s="2">
        <v>750</v>
      </c>
      <c r="I17" s="366"/>
    </row>
    <row r="18" spans="1:9" x14ac:dyDescent="0.25">
      <c r="A18" s="373"/>
      <c r="B18" s="5" t="s">
        <v>229</v>
      </c>
      <c r="D18" s="2"/>
      <c r="E18" s="2"/>
      <c r="F18" s="2">
        <v>500</v>
      </c>
      <c r="I18" s="366"/>
    </row>
    <row r="19" spans="1:9" x14ac:dyDescent="0.25">
      <c r="A19" s="373"/>
      <c r="B19" s="5" t="s">
        <v>230</v>
      </c>
      <c r="D19" s="2"/>
      <c r="E19" s="2"/>
      <c r="F19" s="2">
        <v>10000</v>
      </c>
      <c r="I19" s="366"/>
    </row>
    <row r="20" spans="1:9" x14ac:dyDescent="0.25">
      <c r="A20" s="373"/>
      <c r="B20" s="5" t="s">
        <v>76</v>
      </c>
      <c r="D20" s="2"/>
      <c r="E20" s="2"/>
      <c r="F20" s="2">
        <v>40000</v>
      </c>
      <c r="I20" s="366"/>
    </row>
    <row r="21" spans="1:9" x14ac:dyDescent="0.25">
      <c r="A21" s="373"/>
      <c r="B21" s="5" t="s">
        <v>231</v>
      </c>
      <c r="D21" s="2"/>
      <c r="E21" s="2"/>
      <c r="F21" s="2">
        <v>15000</v>
      </c>
      <c r="I21" s="366"/>
    </row>
    <row r="22" spans="1:9" x14ac:dyDescent="0.25">
      <c r="A22" s="373"/>
      <c r="D22" s="2"/>
      <c r="E22" s="2"/>
      <c r="F22" s="2"/>
      <c r="I22" s="366"/>
    </row>
    <row r="23" spans="1:9" x14ac:dyDescent="0.25">
      <c r="A23" s="373"/>
      <c r="B23" s="5" t="s">
        <v>4</v>
      </c>
      <c r="D23" s="2"/>
      <c r="E23" s="2"/>
      <c r="F23" s="2"/>
      <c r="I23" s="366"/>
    </row>
    <row r="24" spans="1:9" ht="13" thickBot="1" x14ac:dyDescent="0.3">
      <c r="A24" s="373"/>
      <c r="D24" s="2">
        <f>SUM(D8:D23)</f>
        <v>927.45</v>
      </c>
      <c r="E24" s="2"/>
      <c r="F24" s="2">
        <f>SUM(F8:F23)</f>
        <v>66700</v>
      </c>
      <c r="H24" s="371">
        <f>+F24+D24</f>
        <v>67627.45</v>
      </c>
      <c r="I24" s="366"/>
    </row>
    <row r="25" spans="1:9" x14ac:dyDescent="0.25">
      <c r="A25" s="367"/>
      <c r="B25" s="368"/>
      <c r="C25" s="368"/>
      <c r="D25" s="376"/>
      <c r="E25" s="376"/>
      <c r="F25" s="376"/>
      <c r="G25" s="368"/>
      <c r="H25" s="376"/>
      <c r="I25" s="369"/>
    </row>
    <row r="27" spans="1:9" x14ac:dyDescent="0.25">
      <c r="A27" s="372" t="s">
        <v>233</v>
      </c>
      <c r="B27" s="364"/>
      <c r="C27" s="364"/>
      <c r="D27" s="364"/>
      <c r="E27" s="364"/>
      <c r="F27" s="364"/>
      <c r="G27" s="364"/>
      <c r="H27" s="364"/>
      <c r="I27" s="365"/>
    </row>
    <row r="28" spans="1:9" x14ac:dyDescent="0.25">
      <c r="A28" s="373"/>
      <c r="I28" s="366"/>
    </row>
    <row r="29" spans="1:9" x14ac:dyDescent="0.25">
      <c r="A29" s="373"/>
      <c r="B29" s="5" t="s">
        <v>10</v>
      </c>
      <c r="C29" s="5" t="s">
        <v>240</v>
      </c>
      <c r="F29" s="2">
        <v>150</v>
      </c>
      <c r="I29" s="366"/>
    </row>
    <row r="30" spans="1:9" x14ac:dyDescent="0.25">
      <c r="A30" s="373"/>
      <c r="B30" s="5" t="s">
        <v>236</v>
      </c>
      <c r="C30" s="5" t="s">
        <v>241</v>
      </c>
      <c r="F30" s="2">
        <v>1200</v>
      </c>
      <c r="I30" s="366"/>
    </row>
    <row r="31" spans="1:9" x14ac:dyDescent="0.25">
      <c r="A31" s="373"/>
      <c r="B31" s="5" t="s">
        <v>237</v>
      </c>
      <c r="C31" s="374" t="s">
        <v>244</v>
      </c>
      <c r="F31" s="2">
        <f>150*20</f>
        <v>3000</v>
      </c>
      <c r="I31" s="366"/>
    </row>
    <row r="32" spans="1:9" x14ac:dyDescent="0.25">
      <c r="A32" s="373"/>
      <c r="B32" s="5" t="s">
        <v>234</v>
      </c>
      <c r="C32" s="5" t="s">
        <v>242</v>
      </c>
      <c r="F32" s="2">
        <v>2500</v>
      </c>
      <c r="I32" s="366"/>
    </row>
    <row r="33" spans="1:9" x14ac:dyDescent="0.25">
      <c r="A33" s="373"/>
      <c r="B33" s="5" t="s">
        <v>235</v>
      </c>
      <c r="C33" s="5" t="s">
        <v>240</v>
      </c>
      <c r="F33" s="375">
        <v>100</v>
      </c>
      <c r="I33" s="366"/>
    </row>
    <row r="34" spans="1:9" x14ac:dyDescent="0.25">
      <c r="A34" s="373"/>
      <c r="B34" s="5" t="s">
        <v>243</v>
      </c>
      <c r="C34" s="5" t="s">
        <v>245</v>
      </c>
      <c r="F34" s="2" t="s">
        <v>245</v>
      </c>
      <c r="I34" s="366"/>
    </row>
    <row r="35" spans="1:9" x14ac:dyDescent="0.25">
      <c r="A35" s="373"/>
      <c r="F35" s="2"/>
      <c r="I35" s="366"/>
    </row>
    <row r="36" spans="1:9" x14ac:dyDescent="0.25">
      <c r="A36" s="373"/>
      <c r="F36" s="2"/>
      <c r="I36" s="366"/>
    </row>
    <row r="37" spans="1:9" ht="13" thickBot="1" x14ac:dyDescent="0.3">
      <c r="A37" s="373"/>
      <c r="F37" s="2">
        <f>SUM(F29:F35)</f>
        <v>6950</v>
      </c>
      <c r="H37" s="371">
        <f>+F37</f>
        <v>6950</v>
      </c>
      <c r="I37" s="366"/>
    </row>
    <row r="38" spans="1:9" x14ac:dyDescent="0.25">
      <c r="A38" s="373"/>
      <c r="I38" s="366"/>
    </row>
    <row r="39" spans="1:9" x14ac:dyDescent="0.25">
      <c r="A39" s="367"/>
      <c r="B39" s="368"/>
      <c r="C39" s="368"/>
      <c r="D39" s="368"/>
      <c r="E39" s="368"/>
      <c r="F39" s="368"/>
      <c r="G39" s="368"/>
      <c r="H39" s="368"/>
      <c r="I39" s="369"/>
    </row>
  </sheetData>
  <mergeCells count="2">
    <mergeCell ref="A1:C1"/>
    <mergeCell ref="A2:C2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K148"/>
  <sheetViews>
    <sheetView zoomScale="75" zoomScaleNormal="75" workbookViewId="0">
      <pane ySplit="6" topLeftCell="A66" activePane="bottomLeft" state="frozen"/>
      <selection pane="bottomLeft" activeCell="S9" sqref="S9"/>
    </sheetView>
  </sheetViews>
  <sheetFormatPr defaultColWidth="8.84375" defaultRowHeight="15.5" x14ac:dyDescent="0.35"/>
  <cols>
    <col min="1" max="1" width="5" style="45" customWidth="1"/>
    <col min="2" max="2" width="31.765625" style="47" customWidth="1"/>
    <col min="3" max="3" width="9.53515625" style="47" hidden="1" customWidth="1"/>
    <col min="4" max="4" width="3.07421875" style="47" hidden="1" customWidth="1"/>
    <col min="5" max="5" width="8.53515625" style="47" hidden="1" customWidth="1"/>
    <col min="6" max="6" width="9.53515625" style="47" hidden="1" customWidth="1"/>
    <col min="7" max="7" width="2.765625" style="47" hidden="1" customWidth="1"/>
    <col min="8" max="8" width="8.53515625" style="47" hidden="1" customWidth="1"/>
    <col min="9" max="9" width="10.69140625" style="47" hidden="1" customWidth="1"/>
    <col min="10" max="10" width="2.53515625" style="47" hidden="1" customWidth="1"/>
    <col min="11" max="12" width="8.53515625" style="47" hidden="1" customWidth="1"/>
    <col min="13" max="13" width="10.53515625" style="46" customWidth="1"/>
    <col min="14" max="14" width="2.3046875" style="47" customWidth="1"/>
    <col min="15" max="15" width="8.53515625" style="47" customWidth="1"/>
    <col min="16" max="16" width="2.3046875" style="47" customWidth="1"/>
    <col min="17" max="17" width="8.84375" style="45"/>
    <col min="18" max="18" width="70.84375" style="93" hidden="1" customWidth="1"/>
    <col min="19" max="19" width="10.53515625" style="45" customWidth="1"/>
    <col min="20" max="20" width="2.3046875" style="45" customWidth="1"/>
    <col min="21" max="21" width="10.4609375" style="209" customWidth="1"/>
    <col min="22" max="22" width="2.3046875" style="45" customWidth="1"/>
    <col min="23" max="23" width="8.84375" style="209"/>
    <col min="24" max="24" width="2.3046875" style="45" customWidth="1"/>
    <col min="25" max="25" width="10.23046875" style="45" customWidth="1"/>
    <col min="26" max="26" width="8.84375" style="45"/>
    <col min="27" max="27" width="0" style="45" hidden="1" customWidth="1"/>
    <col min="28" max="16384" width="8.84375" style="45"/>
  </cols>
  <sheetData>
    <row r="1" spans="1:141" x14ac:dyDescent="0.35">
      <c r="B1" s="46" t="s">
        <v>15</v>
      </c>
      <c r="C1" s="46"/>
      <c r="D1" s="46"/>
      <c r="L1" s="46"/>
      <c r="N1" s="46"/>
      <c r="O1" s="46"/>
      <c r="P1" s="46"/>
      <c r="Q1" s="48"/>
      <c r="R1" s="49"/>
      <c r="S1" s="48"/>
      <c r="T1" s="48"/>
      <c r="U1" s="201"/>
      <c r="V1" s="48"/>
      <c r="W1" s="201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</row>
    <row r="2" spans="1:141" x14ac:dyDescent="0.35">
      <c r="B2" s="46" t="s">
        <v>207</v>
      </c>
      <c r="C2" s="46"/>
      <c r="D2" s="46"/>
      <c r="L2" s="46"/>
      <c r="N2" s="46"/>
      <c r="O2" s="46"/>
      <c r="P2" s="46"/>
      <c r="Q2" s="48"/>
      <c r="R2" s="49"/>
      <c r="S2" s="48"/>
      <c r="T2" s="48"/>
      <c r="U2" s="201"/>
      <c r="V2" s="48"/>
      <c r="W2" s="201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</row>
    <row r="3" spans="1:141" x14ac:dyDescent="0.35">
      <c r="H3" s="641"/>
      <c r="I3" s="641"/>
      <c r="Q3" s="48"/>
      <c r="R3" s="49"/>
      <c r="S3" s="48"/>
      <c r="T3" s="48"/>
      <c r="U3" s="201"/>
      <c r="V3" s="48"/>
      <c r="W3" s="201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</row>
    <row r="4" spans="1:141" ht="16" thickBot="1" x14ac:dyDescent="0.4">
      <c r="B4" s="50"/>
      <c r="C4" s="50"/>
      <c r="D4" s="50"/>
      <c r="E4" s="51"/>
      <c r="F4" s="51"/>
      <c r="G4" s="51"/>
      <c r="H4" s="52"/>
      <c r="I4" s="46"/>
      <c r="J4" s="53"/>
      <c r="K4" s="51"/>
      <c r="L4" s="50"/>
      <c r="M4" s="50"/>
      <c r="N4" s="50"/>
      <c r="O4" s="50"/>
      <c r="P4" s="50"/>
      <c r="Q4" s="48"/>
      <c r="R4" s="49"/>
      <c r="S4" s="48"/>
      <c r="T4" s="48"/>
      <c r="U4" s="201"/>
      <c r="V4" s="48"/>
      <c r="W4" s="201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</row>
    <row r="5" spans="1:141" ht="19" thickBot="1" x14ac:dyDescent="0.4">
      <c r="B5" s="50"/>
      <c r="C5" s="635" t="s">
        <v>88</v>
      </c>
      <c r="D5" s="642"/>
      <c r="E5" s="636"/>
      <c r="F5" s="635" t="s">
        <v>90</v>
      </c>
      <c r="G5" s="642"/>
      <c r="H5" s="636"/>
      <c r="I5" s="635" t="s">
        <v>91</v>
      </c>
      <c r="J5" s="642"/>
      <c r="K5" s="642"/>
      <c r="L5" s="636"/>
      <c r="M5" s="638" t="s">
        <v>92</v>
      </c>
      <c r="N5" s="639"/>
      <c r="O5" s="639"/>
      <c r="P5" s="639"/>
      <c r="Q5" s="640"/>
      <c r="R5" s="144" t="s">
        <v>141</v>
      </c>
      <c r="S5" s="638" t="s">
        <v>188</v>
      </c>
      <c r="T5" s="639"/>
      <c r="U5" s="639"/>
      <c r="V5" s="639"/>
      <c r="W5" s="639"/>
      <c r="X5" s="639"/>
      <c r="Y5" s="640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</row>
    <row r="6" spans="1:141" s="54" customFormat="1" ht="28" x14ac:dyDescent="0.35">
      <c r="B6" s="55"/>
      <c r="C6" s="56" t="s">
        <v>28</v>
      </c>
      <c r="D6" s="57"/>
      <c r="E6" s="58" t="s">
        <v>69</v>
      </c>
      <c r="F6" s="59" t="s">
        <v>28</v>
      </c>
      <c r="G6" s="60"/>
      <c r="H6" s="58" t="s">
        <v>69</v>
      </c>
      <c r="I6" s="61" t="s">
        <v>28</v>
      </c>
      <c r="J6" s="62"/>
      <c r="K6" s="60" t="s">
        <v>89</v>
      </c>
      <c r="L6" s="63" t="s">
        <v>69</v>
      </c>
      <c r="M6" s="64" t="s">
        <v>28</v>
      </c>
      <c r="N6" s="65"/>
      <c r="O6" s="66" t="s">
        <v>102</v>
      </c>
      <c r="P6" s="67"/>
      <c r="Q6" s="68" t="s">
        <v>101</v>
      </c>
      <c r="R6" s="49"/>
      <c r="S6" s="64" t="s">
        <v>202</v>
      </c>
      <c r="T6" s="65"/>
      <c r="U6" s="257" t="s">
        <v>189</v>
      </c>
      <c r="V6" s="65"/>
      <c r="W6" s="215" t="s">
        <v>102</v>
      </c>
      <c r="X6" s="67"/>
      <c r="Y6" s="68" t="s">
        <v>101</v>
      </c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</row>
    <row r="7" spans="1:141" s="54" customFormat="1" ht="34.5" customHeight="1" x14ac:dyDescent="0.35">
      <c r="A7" s="70" t="s">
        <v>117</v>
      </c>
      <c r="B7" s="55"/>
      <c r="C7" s="216"/>
      <c r="D7" s="67"/>
      <c r="E7" s="217"/>
      <c r="F7" s="218"/>
      <c r="G7" s="219"/>
      <c r="H7" s="220"/>
      <c r="I7" s="146"/>
      <c r="J7" s="221"/>
      <c r="K7" s="219"/>
      <c r="L7" s="71"/>
      <c r="M7" s="222"/>
      <c r="N7" s="65"/>
      <c r="O7" s="223" t="s">
        <v>105</v>
      </c>
      <c r="P7" s="67"/>
      <c r="Q7" s="68"/>
      <c r="R7" s="49"/>
      <c r="S7" s="224"/>
      <c r="T7" s="194"/>
      <c r="U7" s="258" t="s">
        <v>190</v>
      </c>
      <c r="V7" s="194"/>
      <c r="W7" s="194"/>
      <c r="X7" s="194"/>
      <c r="Y7" s="225"/>
      <c r="Z7" s="194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</row>
    <row r="8" spans="1:141" x14ac:dyDescent="0.35">
      <c r="B8" s="72" t="s">
        <v>81</v>
      </c>
      <c r="C8" s="73"/>
      <c r="D8" s="74"/>
      <c r="E8" s="75"/>
      <c r="F8" s="73"/>
      <c r="G8" s="74"/>
      <c r="H8" s="75"/>
      <c r="I8" s="73"/>
      <c r="J8" s="74"/>
      <c r="K8" s="74"/>
      <c r="L8" s="75"/>
      <c r="M8" s="155"/>
      <c r="N8" s="74"/>
      <c r="O8" s="74"/>
      <c r="P8" s="74"/>
      <c r="Q8" s="76"/>
      <c r="R8" s="141"/>
      <c r="S8" s="226"/>
      <c r="T8" s="195"/>
      <c r="U8" s="259"/>
      <c r="V8" s="195"/>
      <c r="W8" s="195"/>
      <c r="X8" s="195"/>
      <c r="Y8" s="227"/>
      <c r="Z8" s="195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</row>
    <row r="9" spans="1:141" ht="26" x14ac:dyDescent="0.35">
      <c r="B9" s="47" t="s">
        <v>80</v>
      </c>
      <c r="C9" s="73">
        <v>5400</v>
      </c>
      <c r="D9" s="74"/>
      <c r="E9" s="228">
        <v>6707.6600000000035</v>
      </c>
      <c r="F9" s="73">
        <v>6050</v>
      </c>
      <c r="G9" s="74"/>
      <c r="H9" s="75">
        <v>7029.2</v>
      </c>
      <c r="I9" s="73">
        <f>'Monthly R&amp;P'!L8</f>
        <v>2100</v>
      </c>
      <c r="J9" s="74"/>
      <c r="K9" s="74">
        <f>'Monthly R&amp;P'!J8</f>
        <v>2100</v>
      </c>
      <c r="L9" s="75"/>
      <c r="M9" s="155">
        <f>+'Monthly R&amp;P'!L8</f>
        <v>2100</v>
      </c>
      <c r="N9" s="74"/>
      <c r="O9" s="74">
        <v>0</v>
      </c>
      <c r="P9" s="74"/>
      <c r="Q9" s="75">
        <f>SUM(M9:O9)</f>
        <v>2100</v>
      </c>
      <c r="R9" s="140" t="s">
        <v>128</v>
      </c>
      <c r="S9" s="279">
        <f>+'Monthly R&amp;P'!J8</f>
        <v>2100</v>
      </c>
      <c r="T9" s="280"/>
      <c r="U9" s="281">
        <f>3390+240+2903</f>
        <v>6533</v>
      </c>
      <c r="V9" s="280"/>
      <c r="W9" s="280">
        <v>0</v>
      </c>
      <c r="X9" s="280"/>
      <c r="Y9" s="282">
        <f>+W9+U9</f>
        <v>6533</v>
      </c>
      <c r="Z9" s="195"/>
      <c r="AA9" s="201" t="s">
        <v>201</v>
      </c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</row>
    <row r="10" spans="1:141" ht="39" x14ac:dyDescent="0.35">
      <c r="B10" s="47" t="s">
        <v>79</v>
      </c>
      <c r="C10" s="73"/>
      <c r="D10" s="74"/>
      <c r="E10" s="75"/>
      <c r="F10" s="73"/>
      <c r="G10" s="74"/>
      <c r="H10" s="75">
        <v>130</v>
      </c>
      <c r="I10" s="73">
        <f>'Monthly R&amp;P'!L9</f>
        <v>200</v>
      </c>
      <c r="J10" s="74"/>
      <c r="K10" s="74">
        <f>'Monthly R&amp;P'!J9</f>
        <v>200</v>
      </c>
      <c r="L10" s="75"/>
      <c r="M10" s="155">
        <f>+'Monthly R&amp;P'!L9</f>
        <v>200</v>
      </c>
      <c r="N10" s="74"/>
      <c r="O10" s="74">
        <v>0</v>
      </c>
      <c r="P10" s="74"/>
      <c r="Q10" s="75">
        <f t="shared" ref="Q10:Q21" si="0">SUM(M10:O10)</f>
        <v>200</v>
      </c>
      <c r="R10" s="140" t="s">
        <v>124</v>
      </c>
      <c r="S10" s="279">
        <f>+'Monthly R&amp;P'!J9</f>
        <v>200</v>
      </c>
      <c r="T10" s="280"/>
      <c r="U10" s="281">
        <v>162</v>
      </c>
      <c r="V10" s="280"/>
      <c r="W10" s="280">
        <v>0</v>
      </c>
      <c r="X10" s="280"/>
      <c r="Y10" s="282">
        <f>+W10+U10</f>
        <v>162</v>
      </c>
      <c r="Z10" s="195"/>
      <c r="AA10" s="202" t="s">
        <v>203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</row>
    <row r="11" spans="1:141" ht="39" x14ac:dyDescent="0.35">
      <c r="B11" s="47" t="s">
        <v>199</v>
      </c>
      <c r="C11" s="73"/>
      <c r="D11" s="74"/>
      <c r="E11" s="75"/>
      <c r="F11" s="73"/>
      <c r="G11" s="74"/>
      <c r="H11" s="75"/>
      <c r="I11" s="73" t="e">
        <f>'Monthly R&amp;P'!#REF!</f>
        <v>#REF!</v>
      </c>
      <c r="J11" s="74"/>
      <c r="K11" s="74">
        <v>0</v>
      </c>
      <c r="L11" s="75"/>
      <c r="M11" s="155" t="e">
        <f>+'Monthly R&amp;P'!#REF!</f>
        <v>#REF!</v>
      </c>
      <c r="N11" s="74"/>
      <c r="O11" s="74">
        <v>0</v>
      </c>
      <c r="P11" s="74"/>
      <c r="Q11" s="75" t="e">
        <f t="shared" ref="Q11" si="1">SUM(M11:O11)</f>
        <v>#REF!</v>
      </c>
      <c r="R11" s="140" t="s">
        <v>124</v>
      </c>
      <c r="S11" s="279" t="e">
        <f>+'Monthly R&amp;P'!#REF!</f>
        <v>#REF!</v>
      </c>
      <c r="T11" s="280"/>
      <c r="U11" s="281">
        <v>130</v>
      </c>
      <c r="V11" s="280"/>
      <c r="W11" s="280">
        <v>0</v>
      </c>
      <c r="X11" s="280"/>
      <c r="Y11" s="282">
        <f t="shared" ref="Y11:Y21" si="2">+W11+U11</f>
        <v>130</v>
      </c>
      <c r="Z11" s="195"/>
      <c r="AA11" s="202" t="s">
        <v>204</v>
      </c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</row>
    <row r="12" spans="1:141" ht="26" x14ac:dyDescent="0.35">
      <c r="B12" s="47" t="s">
        <v>98</v>
      </c>
      <c r="C12" s="73"/>
      <c r="D12" s="74"/>
      <c r="E12" s="75"/>
      <c r="F12" s="73"/>
      <c r="G12" s="74"/>
      <c r="H12" s="75"/>
      <c r="I12" s="73">
        <f>'Monthly R&amp;P'!L10</f>
        <v>0</v>
      </c>
      <c r="J12" s="74"/>
      <c r="K12" s="74">
        <f>'Monthly R&amp;P'!J10</f>
        <v>0</v>
      </c>
      <c r="L12" s="75"/>
      <c r="M12" s="155">
        <f>+'Monthly R&amp;P'!L10</f>
        <v>0</v>
      </c>
      <c r="N12" s="74"/>
      <c r="O12" s="74">
        <v>0</v>
      </c>
      <c r="P12" s="74"/>
      <c r="Q12" s="75">
        <f t="shared" si="0"/>
        <v>0</v>
      </c>
      <c r="R12" s="140" t="s">
        <v>120</v>
      </c>
      <c r="S12" s="279">
        <f>+'Monthly R&amp;P'!J10</f>
        <v>0</v>
      </c>
      <c r="T12" s="280"/>
      <c r="U12" s="281">
        <v>100</v>
      </c>
      <c r="V12" s="280"/>
      <c r="W12" s="280">
        <v>0</v>
      </c>
      <c r="X12" s="280"/>
      <c r="Y12" s="282">
        <f t="shared" si="2"/>
        <v>100</v>
      </c>
      <c r="Z12" s="195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</row>
    <row r="13" spans="1:141" x14ac:dyDescent="0.35">
      <c r="B13" s="47" t="s">
        <v>13</v>
      </c>
      <c r="C13" s="73">
        <v>120</v>
      </c>
      <c r="D13" s="74"/>
      <c r="E13" s="229">
        <v>45</v>
      </c>
      <c r="F13" s="73">
        <v>100</v>
      </c>
      <c r="G13" s="74"/>
      <c r="H13" s="75">
        <v>15</v>
      </c>
      <c r="I13" s="73" t="e">
        <f>'Monthly R&amp;P'!#REF!</f>
        <v>#REF!</v>
      </c>
      <c r="J13" s="74"/>
      <c r="K13" s="74" t="e">
        <f>'Monthly R&amp;P'!#REF!</f>
        <v>#REF!</v>
      </c>
      <c r="L13" s="75"/>
      <c r="M13" s="155" t="e">
        <f>+'Monthly R&amp;P'!#REF!</f>
        <v>#REF!</v>
      </c>
      <c r="N13" s="74"/>
      <c r="O13" s="74">
        <v>0</v>
      </c>
      <c r="P13" s="74"/>
      <c r="Q13" s="75" t="e">
        <f t="shared" si="0"/>
        <v>#REF!</v>
      </c>
      <c r="R13" s="77"/>
      <c r="S13" s="279" t="e">
        <f>+'Monthly R&amp;P'!#REF!</f>
        <v>#REF!</v>
      </c>
      <c r="T13" s="196"/>
      <c r="U13" s="260">
        <v>100</v>
      </c>
      <c r="V13" s="196"/>
      <c r="W13" s="152">
        <v>0</v>
      </c>
      <c r="X13" s="196"/>
      <c r="Y13" s="282">
        <f t="shared" si="2"/>
        <v>100</v>
      </c>
      <c r="Z13" s="196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</row>
    <row r="14" spans="1:141" x14ac:dyDescent="0.35">
      <c r="B14" s="47" t="s">
        <v>0</v>
      </c>
      <c r="C14" s="73">
        <v>225</v>
      </c>
      <c r="D14" s="74"/>
      <c r="E14" s="230">
        <v>195.7</v>
      </c>
      <c r="F14" s="73">
        <v>250</v>
      </c>
      <c r="G14" s="74"/>
      <c r="H14" s="74">
        <v>172.5</v>
      </c>
      <c r="I14" s="73">
        <f>'Monthly R&amp;P'!L11</f>
        <v>360</v>
      </c>
      <c r="J14" s="74"/>
      <c r="K14" s="74">
        <f>'Monthly R&amp;P'!J11</f>
        <v>336</v>
      </c>
      <c r="L14" s="75"/>
      <c r="M14" s="155">
        <f>+'Monthly R&amp;P'!L11</f>
        <v>360</v>
      </c>
      <c r="N14" s="74"/>
      <c r="O14" s="74">
        <v>0</v>
      </c>
      <c r="P14" s="74"/>
      <c r="Q14" s="75">
        <f t="shared" si="0"/>
        <v>360</v>
      </c>
      <c r="R14" s="79" t="s">
        <v>126</v>
      </c>
      <c r="S14" s="279">
        <f>+'Monthly R&amp;P'!J11</f>
        <v>336</v>
      </c>
      <c r="T14" s="90"/>
      <c r="U14" s="261">
        <v>200</v>
      </c>
      <c r="V14" s="90"/>
      <c r="W14" s="90">
        <v>0</v>
      </c>
      <c r="X14" s="90"/>
      <c r="Y14" s="282">
        <f t="shared" si="2"/>
        <v>200</v>
      </c>
      <c r="Z14" s="9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</row>
    <row r="15" spans="1:141" ht="25" x14ac:dyDescent="0.35">
      <c r="B15" s="47" t="s">
        <v>1</v>
      </c>
      <c r="C15" s="73">
        <v>170</v>
      </c>
      <c r="D15" s="74"/>
      <c r="E15" s="230">
        <v>155</v>
      </c>
      <c r="F15" s="73">
        <v>190</v>
      </c>
      <c r="G15" s="74"/>
      <c r="H15" s="74">
        <v>87.5</v>
      </c>
      <c r="I15" s="73">
        <f>'Monthly R&amp;P'!L12</f>
        <v>0</v>
      </c>
      <c r="J15" s="74"/>
      <c r="K15" s="74">
        <f>'Monthly R&amp;P'!J12</f>
        <v>100</v>
      </c>
      <c r="L15" s="81"/>
      <c r="M15" s="155">
        <f>+'Monthly R&amp;P'!L12</f>
        <v>0</v>
      </c>
      <c r="N15" s="82"/>
      <c r="O15" s="74">
        <v>0</v>
      </c>
      <c r="P15" s="74"/>
      <c r="Q15" s="75">
        <f t="shared" si="0"/>
        <v>0</v>
      </c>
      <c r="R15" s="79" t="s">
        <v>135</v>
      </c>
      <c r="S15" s="279">
        <f>+'Monthly R&amp;P'!J12</f>
        <v>100</v>
      </c>
      <c r="T15" s="90"/>
      <c r="U15" s="261">
        <v>200</v>
      </c>
      <c r="V15" s="90"/>
      <c r="W15" s="90">
        <v>0</v>
      </c>
      <c r="X15" s="90"/>
      <c r="Y15" s="282">
        <f t="shared" si="2"/>
        <v>200</v>
      </c>
      <c r="Z15" s="9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</row>
    <row r="16" spans="1:141" x14ac:dyDescent="0.35">
      <c r="B16" s="47" t="s">
        <v>12</v>
      </c>
      <c r="C16" s="73">
        <v>350</v>
      </c>
      <c r="D16" s="74"/>
      <c r="E16" s="230">
        <v>694.53</v>
      </c>
      <c r="F16" s="73">
        <v>375</v>
      </c>
      <c r="G16" s="74"/>
      <c r="H16" s="74">
        <v>329.68</v>
      </c>
      <c r="I16" s="73">
        <f>'Monthly R&amp;P'!L13</f>
        <v>100</v>
      </c>
      <c r="J16" s="74"/>
      <c r="K16" s="74">
        <f>'Monthly R&amp;P'!J13</f>
        <v>170</v>
      </c>
      <c r="L16" s="81"/>
      <c r="M16" s="155">
        <f>+'Monthly R&amp;P'!L13</f>
        <v>100</v>
      </c>
      <c r="N16" s="82"/>
      <c r="O16" s="74">
        <v>0</v>
      </c>
      <c r="P16" s="74"/>
      <c r="Q16" s="75">
        <f t="shared" si="0"/>
        <v>100</v>
      </c>
      <c r="R16" s="79" t="s">
        <v>127</v>
      </c>
      <c r="S16" s="279">
        <f>+'Monthly R&amp;P'!J13</f>
        <v>170</v>
      </c>
      <c r="T16" s="90"/>
      <c r="U16" s="261">
        <v>350</v>
      </c>
      <c r="V16" s="90"/>
      <c r="W16" s="90">
        <v>0</v>
      </c>
      <c r="X16" s="90"/>
      <c r="Y16" s="282">
        <f t="shared" si="2"/>
        <v>350</v>
      </c>
      <c r="Z16" s="9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</row>
    <row r="17" spans="2:141" ht="25" x14ac:dyDescent="0.35">
      <c r="B17" s="47" t="s">
        <v>103</v>
      </c>
      <c r="C17" s="73">
        <v>500</v>
      </c>
      <c r="D17" s="74"/>
      <c r="E17" s="75">
        <v>205</v>
      </c>
      <c r="F17" s="73">
        <v>350</v>
      </c>
      <c r="G17" s="74"/>
      <c r="H17" s="75">
        <v>147.96</v>
      </c>
      <c r="I17" s="73">
        <f>'Monthly R&amp;P'!L14</f>
        <v>540</v>
      </c>
      <c r="J17" s="74"/>
      <c r="K17" s="74">
        <f>'Monthly R&amp;P'!J14</f>
        <v>835</v>
      </c>
      <c r="L17" s="75"/>
      <c r="M17" s="155">
        <f>+'Monthly R&amp;P'!L14</f>
        <v>540</v>
      </c>
      <c r="N17" s="74"/>
      <c r="O17" s="74">
        <v>0</v>
      </c>
      <c r="P17" s="74"/>
      <c r="Q17" s="75">
        <f>SUM(M17:O17)</f>
        <v>540</v>
      </c>
      <c r="R17" s="79" t="s">
        <v>136</v>
      </c>
      <c r="S17" s="279">
        <f>+'Monthly R&amp;P'!J14</f>
        <v>835</v>
      </c>
      <c r="T17" s="90"/>
      <c r="U17" s="261">
        <v>500</v>
      </c>
      <c r="V17" s="90"/>
      <c r="W17" s="90">
        <v>0</v>
      </c>
      <c r="X17" s="90"/>
      <c r="Y17" s="282">
        <f t="shared" si="2"/>
        <v>500</v>
      </c>
      <c r="Z17" s="9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</row>
    <row r="18" spans="2:141" ht="26" x14ac:dyDescent="0.35">
      <c r="B18" s="47" t="s">
        <v>10</v>
      </c>
      <c r="C18" s="73">
        <v>760</v>
      </c>
      <c r="D18" s="74"/>
      <c r="E18" s="230">
        <v>791.98</v>
      </c>
      <c r="F18" s="73">
        <v>800</v>
      </c>
      <c r="G18" s="74"/>
      <c r="H18" s="74">
        <v>847.01</v>
      </c>
      <c r="I18" s="73">
        <f>'Monthly R&amp;P'!L15</f>
        <v>350</v>
      </c>
      <c r="J18" s="74"/>
      <c r="K18" s="74">
        <f>'Monthly R&amp;P'!J15</f>
        <v>788.54</v>
      </c>
      <c r="L18" s="75"/>
      <c r="M18" s="155">
        <f>+'Monthly R&amp;P'!L15</f>
        <v>350</v>
      </c>
      <c r="N18" s="74"/>
      <c r="O18" s="74">
        <v>0</v>
      </c>
      <c r="P18" s="74"/>
      <c r="Q18" s="75">
        <f t="shared" si="0"/>
        <v>350</v>
      </c>
      <c r="R18" s="79" t="s">
        <v>142</v>
      </c>
      <c r="S18" s="279">
        <f>+'Monthly R&amp;P'!J15</f>
        <v>788.54</v>
      </c>
      <c r="T18" s="90"/>
      <c r="U18" s="261">
        <v>750</v>
      </c>
      <c r="V18" s="90"/>
      <c r="W18" s="90">
        <v>0</v>
      </c>
      <c r="X18" s="90"/>
      <c r="Y18" s="282">
        <f t="shared" si="2"/>
        <v>750</v>
      </c>
      <c r="Z18" s="9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</row>
    <row r="19" spans="2:141" x14ac:dyDescent="0.35">
      <c r="B19" s="47" t="s">
        <v>198</v>
      </c>
      <c r="C19" s="73"/>
      <c r="D19" s="74"/>
      <c r="E19" s="230"/>
      <c r="F19" s="73"/>
      <c r="G19" s="74"/>
      <c r="H19" s="74"/>
      <c r="I19" s="73" t="e">
        <f>'Monthly R&amp;P'!#REF!</f>
        <v>#REF!</v>
      </c>
      <c r="J19" s="74"/>
      <c r="K19" s="74" t="e">
        <f>'Monthly R&amp;P'!#REF!</f>
        <v>#REF!</v>
      </c>
      <c r="L19" s="75"/>
      <c r="M19" s="155" t="e">
        <f>+'Monthly R&amp;P'!#REF!</f>
        <v>#REF!</v>
      </c>
      <c r="N19" s="74"/>
      <c r="O19" s="74"/>
      <c r="P19" s="74"/>
      <c r="Q19" s="75" t="e">
        <f t="shared" si="0"/>
        <v>#REF!</v>
      </c>
      <c r="R19" s="79"/>
      <c r="S19" s="279" t="e">
        <f>+'Monthly R&amp;P'!#REF!</f>
        <v>#REF!</v>
      </c>
      <c r="T19" s="90"/>
      <c r="U19" s="261">
        <v>500</v>
      </c>
      <c r="V19" s="90"/>
      <c r="W19" s="90">
        <v>0</v>
      </c>
      <c r="X19" s="90"/>
      <c r="Y19" s="282">
        <f t="shared" si="2"/>
        <v>500</v>
      </c>
      <c r="Z19" s="9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</row>
    <row r="20" spans="2:141" x14ac:dyDescent="0.35">
      <c r="B20" s="47" t="s">
        <v>64</v>
      </c>
      <c r="C20" s="73"/>
      <c r="D20" s="74"/>
      <c r="E20" s="75"/>
      <c r="F20" s="73"/>
      <c r="G20" s="74"/>
      <c r="H20" s="75"/>
      <c r="I20" s="73" t="e">
        <f>'Monthly R&amp;P'!#REF!</f>
        <v>#REF!</v>
      </c>
      <c r="J20" s="74"/>
      <c r="K20" s="74" t="e">
        <f>'Monthly R&amp;P'!#REF!</f>
        <v>#REF!</v>
      </c>
      <c r="L20" s="75"/>
      <c r="M20" s="155" t="e">
        <f>+'Monthly R&amp;P'!#REF!</f>
        <v>#REF!</v>
      </c>
      <c r="N20" s="74"/>
      <c r="O20" s="74">
        <v>0</v>
      </c>
      <c r="P20" s="74"/>
      <c r="Q20" s="75" t="e">
        <f t="shared" si="0"/>
        <v>#REF!</v>
      </c>
      <c r="R20" s="142" t="s">
        <v>122</v>
      </c>
      <c r="S20" s="279" t="e">
        <f>+'Monthly R&amp;P'!#REF!</f>
        <v>#REF!</v>
      </c>
      <c r="T20" s="196"/>
      <c r="U20" s="260">
        <v>150</v>
      </c>
      <c r="V20" s="196"/>
      <c r="W20" s="152">
        <v>0</v>
      </c>
      <c r="X20" s="196"/>
      <c r="Y20" s="282">
        <f t="shared" si="2"/>
        <v>150</v>
      </c>
      <c r="Z20" s="196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</row>
    <row r="21" spans="2:141" x14ac:dyDescent="0.35">
      <c r="B21" s="47" t="s">
        <v>65</v>
      </c>
      <c r="C21" s="73"/>
      <c r="D21" s="74"/>
      <c r="E21" s="74"/>
      <c r="F21" s="73"/>
      <c r="G21" s="74"/>
      <c r="H21" s="74">
        <v>54</v>
      </c>
      <c r="I21" s="73" t="e">
        <f>'Monthly R&amp;P'!#REF!</f>
        <v>#REF!</v>
      </c>
      <c r="J21" s="74"/>
      <c r="K21" s="74" t="e">
        <f>'Monthly R&amp;P'!#REF!</f>
        <v>#REF!</v>
      </c>
      <c r="L21" s="74"/>
      <c r="M21" s="155" t="e">
        <f>+'Monthly R&amp;P'!#REF!</f>
        <v>#REF!</v>
      </c>
      <c r="N21" s="74"/>
      <c r="O21" s="74"/>
      <c r="P21" s="74"/>
      <c r="Q21" s="75" t="e">
        <f t="shared" si="0"/>
        <v>#REF!</v>
      </c>
      <c r="R21" s="79" t="s">
        <v>121</v>
      </c>
      <c r="S21" s="279" t="e">
        <f>+'Monthly R&amp;P'!#REF!</f>
        <v>#REF!</v>
      </c>
      <c r="T21" s="196"/>
      <c r="U21" s="260">
        <v>0</v>
      </c>
      <c r="V21" s="196"/>
      <c r="W21" s="152">
        <v>0</v>
      </c>
      <c r="X21" s="196"/>
      <c r="Y21" s="282">
        <f t="shared" si="2"/>
        <v>0</v>
      </c>
      <c r="Z21" s="196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</row>
    <row r="22" spans="2:141" x14ac:dyDescent="0.35">
      <c r="C22" s="108">
        <f>SUM(C9:C21)</f>
        <v>7525</v>
      </c>
      <c r="D22" s="231"/>
      <c r="E22" s="231">
        <f>SUM(E9:E21)</f>
        <v>8794.8700000000026</v>
      </c>
      <c r="F22" s="108">
        <f>SUM(F9:F21)</f>
        <v>8115</v>
      </c>
      <c r="G22" s="231"/>
      <c r="H22" s="231">
        <f>SUM(H9:H21)</f>
        <v>8812.85</v>
      </c>
      <c r="I22" s="108" t="e">
        <f>SUM(I9:I21)</f>
        <v>#REF!</v>
      </c>
      <c r="J22" s="231"/>
      <c r="K22" s="231" t="e">
        <f>SUM(K9:K21)</f>
        <v>#REF!</v>
      </c>
      <c r="L22" s="231">
        <f>SUM(L14:L21)</f>
        <v>0</v>
      </c>
      <c r="M22" s="232" t="e">
        <f>SUM(M9:M21)</f>
        <v>#REF!</v>
      </c>
      <c r="N22" s="231"/>
      <c r="O22" s="231">
        <f>SUM(O9:O21)</f>
        <v>0</v>
      </c>
      <c r="P22" s="231"/>
      <c r="Q22" s="233" t="e">
        <f>SUM(Q9:Q21)</f>
        <v>#REF!</v>
      </c>
      <c r="R22" s="77"/>
      <c r="S22" s="283" t="e">
        <f>SUM(S9:S21)</f>
        <v>#REF!</v>
      </c>
      <c r="T22" s="284"/>
      <c r="U22" s="285">
        <f>SUM(U9:U21)</f>
        <v>9675</v>
      </c>
      <c r="V22" s="284"/>
      <c r="W22" s="284">
        <f>SUM(W9:W21)</f>
        <v>0</v>
      </c>
      <c r="X22" s="284"/>
      <c r="Y22" s="286">
        <f>SUM(Y9:Y21)</f>
        <v>9675</v>
      </c>
      <c r="Z22" s="9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</row>
    <row r="23" spans="2:141" x14ac:dyDescent="0.35">
      <c r="C23" s="73"/>
      <c r="D23" s="74"/>
      <c r="E23" s="75"/>
      <c r="F23" s="73"/>
      <c r="G23" s="74"/>
      <c r="H23" s="75"/>
      <c r="I23" s="73"/>
      <c r="J23" s="74"/>
      <c r="K23" s="74"/>
      <c r="L23" s="75"/>
      <c r="M23" s="155"/>
      <c r="N23" s="74"/>
      <c r="O23" s="74"/>
      <c r="P23" s="74"/>
      <c r="Q23" s="75"/>
      <c r="R23" s="77"/>
      <c r="S23" s="104"/>
      <c r="T23" s="90"/>
      <c r="U23" s="261"/>
      <c r="V23" s="90"/>
      <c r="W23" s="90"/>
      <c r="X23" s="90"/>
      <c r="Y23" s="204"/>
      <c r="Z23" s="9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</row>
    <row r="24" spans="2:141" x14ac:dyDescent="0.35">
      <c r="B24" s="72" t="s">
        <v>3</v>
      </c>
      <c r="C24" s="73"/>
      <c r="D24" s="74"/>
      <c r="E24" s="75"/>
      <c r="F24" s="73"/>
      <c r="G24" s="74"/>
      <c r="H24" s="75"/>
      <c r="I24" s="73"/>
      <c r="J24" s="74"/>
      <c r="K24" s="74"/>
      <c r="L24" s="75"/>
      <c r="M24" s="155"/>
      <c r="N24" s="74"/>
      <c r="O24" s="74"/>
      <c r="P24" s="74"/>
      <c r="Q24" s="75"/>
      <c r="R24" s="77"/>
      <c r="S24" s="104"/>
      <c r="T24" s="90"/>
      <c r="U24" s="261"/>
      <c r="V24" s="90"/>
      <c r="W24" s="90"/>
      <c r="X24" s="90"/>
      <c r="Y24" s="204"/>
      <c r="Z24" s="9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</row>
    <row r="25" spans="2:141" ht="25" x14ac:dyDescent="0.35">
      <c r="B25" s="47" t="s">
        <v>4</v>
      </c>
      <c r="C25" s="73">
        <v>225</v>
      </c>
      <c r="D25" s="74"/>
      <c r="E25" s="234">
        <v>25</v>
      </c>
      <c r="F25" s="73">
        <v>250</v>
      </c>
      <c r="G25" s="74"/>
      <c r="H25" s="74">
        <v>220</v>
      </c>
      <c r="I25" s="73" t="e">
        <f>'Monthly R&amp;P'!#REF!</f>
        <v>#REF!</v>
      </c>
      <c r="J25" s="74"/>
      <c r="K25" s="74" t="e">
        <f>'Monthly R&amp;P'!#REF!</f>
        <v>#REF!</v>
      </c>
      <c r="L25" s="75"/>
      <c r="M25" s="155" t="e">
        <f>+'Monthly R&amp;P'!#REF!</f>
        <v>#REF!</v>
      </c>
      <c r="N25" s="74"/>
      <c r="O25" s="74">
        <v>0</v>
      </c>
      <c r="P25" s="74"/>
      <c r="Q25" s="75" t="e">
        <f>SUM(M25:O25)</f>
        <v>#REF!</v>
      </c>
      <c r="R25" s="79" t="s">
        <v>123</v>
      </c>
      <c r="S25" s="279" t="e">
        <f>+'Monthly R&amp;P'!#REF!</f>
        <v>#REF!</v>
      </c>
      <c r="T25" s="196"/>
      <c r="U25" s="260">
        <v>1000</v>
      </c>
      <c r="V25" s="196"/>
      <c r="W25" s="152">
        <v>0</v>
      </c>
      <c r="X25" s="196"/>
      <c r="Y25" s="282">
        <f t="shared" ref="Y25:Y29" si="3">+W25+U25</f>
        <v>1000</v>
      </c>
      <c r="Z25" s="196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</row>
    <row r="26" spans="2:141" x14ac:dyDescent="0.35">
      <c r="B26" s="47" t="s">
        <v>5</v>
      </c>
      <c r="C26" s="73">
        <v>170</v>
      </c>
      <c r="D26" s="74"/>
      <c r="E26" s="234">
        <v>135.32999999999998</v>
      </c>
      <c r="F26" s="73">
        <v>190</v>
      </c>
      <c r="G26" s="74"/>
      <c r="H26" s="74">
        <v>83.39</v>
      </c>
      <c r="I26" s="73" t="e">
        <f>'Monthly R&amp;P'!#REF!</f>
        <v>#REF!</v>
      </c>
      <c r="J26" s="74"/>
      <c r="K26" s="74" t="e">
        <f>'Monthly R&amp;P'!#REF!</f>
        <v>#REF!</v>
      </c>
      <c r="L26" s="75"/>
      <c r="M26" s="155" t="e">
        <f>+'Monthly R&amp;P'!#REF!</f>
        <v>#REF!</v>
      </c>
      <c r="N26" s="74"/>
      <c r="O26" s="74">
        <v>0</v>
      </c>
      <c r="P26" s="74"/>
      <c r="Q26" s="75" t="e">
        <f>SUM(M26:O26)</f>
        <v>#REF!</v>
      </c>
      <c r="R26" s="79" t="s">
        <v>125</v>
      </c>
      <c r="S26" s="279" t="e">
        <f>+'Monthly R&amp;P'!#REF!</f>
        <v>#REF!</v>
      </c>
      <c r="T26" s="196"/>
      <c r="U26" s="260">
        <v>150</v>
      </c>
      <c r="V26" s="196"/>
      <c r="W26" s="152">
        <v>0</v>
      </c>
      <c r="X26" s="196"/>
      <c r="Y26" s="282">
        <f t="shared" si="3"/>
        <v>150</v>
      </c>
      <c r="Z26" s="196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</row>
    <row r="27" spans="2:141" x14ac:dyDescent="0.35">
      <c r="B27" s="47" t="s">
        <v>6</v>
      </c>
      <c r="C27" s="73">
        <v>80</v>
      </c>
      <c r="D27" s="74"/>
      <c r="E27" s="234">
        <v>90</v>
      </c>
      <c r="F27" s="73">
        <v>100</v>
      </c>
      <c r="G27" s="74"/>
      <c r="H27" s="74">
        <v>100</v>
      </c>
      <c r="I27" s="73" t="e">
        <f>'Monthly R&amp;P'!#REF!</f>
        <v>#REF!</v>
      </c>
      <c r="J27" s="74"/>
      <c r="K27" s="74" t="e">
        <f>'Monthly R&amp;P'!#REF!</f>
        <v>#REF!</v>
      </c>
      <c r="L27" s="75"/>
      <c r="M27" s="155" t="e">
        <f>+'Monthly R&amp;P'!#REF!</f>
        <v>#REF!</v>
      </c>
      <c r="N27" s="74"/>
      <c r="O27" s="74">
        <v>0</v>
      </c>
      <c r="P27" s="74"/>
      <c r="Q27" s="75" t="e">
        <f>SUM(M27:O27)</f>
        <v>#REF!</v>
      </c>
      <c r="R27" s="77"/>
      <c r="S27" s="279" t="e">
        <f>+'Monthly R&amp;P'!#REF!</f>
        <v>#REF!</v>
      </c>
      <c r="T27" s="90"/>
      <c r="U27" s="261">
        <v>100</v>
      </c>
      <c r="V27" s="90"/>
      <c r="W27" s="90">
        <v>0</v>
      </c>
      <c r="X27" s="90"/>
      <c r="Y27" s="282">
        <f t="shared" si="3"/>
        <v>100</v>
      </c>
      <c r="Z27" s="9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</row>
    <row r="28" spans="2:141" ht="14.25" customHeight="1" x14ac:dyDescent="0.35">
      <c r="B28" s="47" t="s">
        <v>14</v>
      </c>
      <c r="C28" s="73">
        <v>575</v>
      </c>
      <c r="D28" s="74"/>
      <c r="E28" s="234">
        <v>480</v>
      </c>
      <c r="F28" s="73">
        <v>600</v>
      </c>
      <c r="G28" s="74"/>
      <c r="H28" s="74">
        <v>530</v>
      </c>
      <c r="I28" s="73" t="e">
        <f>'Monthly R&amp;P'!#REF!</f>
        <v>#REF!</v>
      </c>
      <c r="J28" s="74"/>
      <c r="K28" s="74" t="e">
        <f>'Monthly R&amp;P'!#REF!</f>
        <v>#REF!</v>
      </c>
      <c r="L28" s="75"/>
      <c r="M28" s="155" t="e">
        <f>+'Monthly R&amp;P'!#REF!</f>
        <v>#REF!</v>
      </c>
      <c r="N28" s="74"/>
      <c r="O28" s="74">
        <v>0</v>
      </c>
      <c r="P28" s="74"/>
      <c r="Q28" s="75" t="e">
        <f>SUM(M28:O28)</f>
        <v>#REF!</v>
      </c>
      <c r="R28" s="79" t="s">
        <v>129</v>
      </c>
      <c r="S28" s="279" t="e">
        <f>+'Monthly R&amp;P'!#REF!</f>
        <v>#REF!</v>
      </c>
      <c r="T28" s="90"/>
      <c r="U28" s="261">
        <f>12*40</f>
        <v>480</v>
      </c>
      <c r="V28" s="90"/>
      <c r="W28" s="90">
        <v>0</v>
      </c>
      <c r="X28" s="90"/>
      <c r="Y28" s="282">
        <f t="shared" si="3"/>
        <v>480</v>
      </c>
      <c r="Z28" s="9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</row>
    <row r="29" spans="2:141" x14ac:dyDescent="0.35">
      <c r="B29" s="47" t="s">
        <v>7</v>
      </c>
      <c r="C29" s="73">
        <v>65</v>
      </c>
      <c r="D29" s="74"/>
      <c r="E29" s="235">
        <v>120</v>
      </c>
      <c r="F29" s="73">
        <v>70</v>
      </c>
      <c r="G29" s="74"/>
      <c r="H29" s="89">
        <v>60</v>
      </c>
      <c r="I29" s="73" t="e">
        <f>'Monthly R&amp;P'!#REF!</f>
        <v>#REF!</v>
      </c>
      <c r="J29" s="74"/>
      <c r="K29" s="74" t="e">
        <f>'Monthly R&amp;P'!#REF!</f>
        <v>#REF!</v>
      </c>
      <c r="L29" s="75"/>
      <c r="M29" s="155" t="e">
        <f>+'Monthly R&amp;P'!#REF!</f>
        <v>#REF!</v>
      </c>
      <c r="N29" s="74"/>
      <c r="O29" s="74">
        <v>0</v>
      </c>
      <c r="P29" s="74"/>
      <c r="Q29" s="75" t="e">
        <f>SUM(M29:O29)</f>
        <v>#REF!</v>
      </c>
      <c r="R29" s="79" t="s">
        <v>130</v>
      </c>
      <c r="S29" s="279" t="e">
        <f>+'Monthly R&amp;P'!#REF!</f>
        <v>#REF!</v>
      </c>
      <c r="T29" s="196"/>
      <c r="U29" s="260">
        <v>70</v>
      </c>
      <c r="V29" s="196"/>
      <c r="W29" s="152">
        <v>0</v>
      </c>
      <c r="X29" s="196"/>
      <c r="Y29" s="282">
        <f t="shared" si="3"/>
        <v>70</v>
      </c>
      <c r="Z29" s="196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</row>
    <row r="30" spans="2:141" x14ac:dyDescent="0.35">
      <c r="B30" s="51"/>
      <c r="C30" s="108">
        <f>SUM(C25:C29)</f>
        <v>1115</v>
      </c>
      <c r="D30" s="231"/>
      <c r="E30" s="231">
        <f>SUM(E25:E29)</f>
        <v>850.32999999999993</v>
      </c>
      <c r="F30" s="108">
        <f>SUM(F25:F29)</f>
        <v>1210</v>
      </c>
      <c r="G30" s="231"/>
      <c r="H30" s="231">
        <f>SUM(H25:H29)</f>
        <v>993.39</v>
      </c>
      <c r="I30" s="108" t="e">
        <f>SUM(I25:I29)</f>
        <v>#REF!</v>
      </c>
      <c r="J30" s="231"/>
      <c r="K30" s="231" t="e">
        <f>SUM(K25:K29)</f>
        <v>#REF!</v>
      </c>
      <c r="L30" s="231">
        <f>SUM(L25:L29)</f>
        <v>0</v>
      </c>
      <c r="M30" s="232" t="e">
        <f>SUM(M25:M29)</f>
        <v>#REF!</v>
      </c>
      <c r="N30" s="231"/>
      <c r="O30" s="231">
        <f>SUM(O25:O29)</f>
        <v>0</v>
      </c>
      <c r="P30" s="231"/>
      <c r="Q30" s="233" t="e">
        <f>SUM(Q25:Q29)</f>
        <v>#REF!</v>
      </c>
      <c r="R30" s="77"/>
      <c r="S30" s="283" t="e">
        <f>SUM(S25:S29)</f>
        <v>#REF!</v>
      </c>
      <c r="T30" s="196"/>
      <c r="U30" s="285">
        <f>SUM(U25:U29)</f>
        <v>1800</v>
      </c>
      <c r="V30" s="196"/>
      <c r="W30" s="152"/>
      <c r="X30" s="196"/>
      <c r="Y30" s="203"/>
      <c r="Z30" s="196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</row>
    <row r="31" spans="2:141" x14ac:dyDescent="0.35">
      <c r="B31" s="72" t="s">
        <v>17</v>
      </c>
      <c r="C31" s="73"/>
      <c r="D31" s="74"/>
      <c r="E31" s="75"/>
      <c r="F31" s="73"/>
      <c r="G31" s="74"/>
      <c r="H31" s="75"/>
      <c r="I31" s="73"/>
      <c r="J31" s="74"/>
      <c r="K31" s="74"/>
      <c r="L31" s="75"/>
      <c r="M31" s="155"/>
      <c r="N31" s="74"/>
      <c r="O31" s="74"/>
      <c r="P31" s="74"/>
      <c r="Q31" s="75"/>
      <c r="R31" s="77"/>
      <c r="S31" s="104"/>
      <c r="T31" s="90"/>
      <c r="U31" s="261"/>
      <c r="V31" s="90"/>
      <c r="W31" s="90"/>
      <c r="X31" s="90"/>
      <c r="Y31" s="204"/>
      <c r="Z31" s="9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</row>
    <row r="32" spans="2:141" ht="14.25" customHeight="1" x14ac:dyDescent="0.35">
      <c r="B32" s="47" t="s">
        <v>19</v>
      </c>
      <c r="C32" s="73">
        <v>875</v>
      </c>
      <c r="D32" s="74"/>
      <c r="E32" s="75">
        <v>410</v>
      </c>
      <c r="F32" s="73">
        <v>925</v>
      </c>
      <c r="G32" s="74"/>
      <c r="H32" s="75">
        <v>420</v>
      </c>
      <c r="I32" s="73" t="e">
        <f>'Monthly R&amp;P'!#REF!</f>
        <v>#REF!</v>
      </c>
      <c r="J32" s="74"/>
      <c r="K32" s="74" t="e">
        <f>'Monthly R&amp;P'!#REF!</f>
        <v>#REF!</v>
      </c>
      <c r="L32" s="75"/>
      <c r="M32" s="155" t="e">
        <f>+'Monthly R&amp;P'!#REF!</f>
        <v>#REF!</v>
      </c>
      <c r="N32" s="74"/>
      <c r="O32" s="74">
        <v>0</v>
      </c>
      <c r="P32" s="74"/>
      <c r="Q32" s="75" t="e">
        <f>SUM(M32:O32)</f>
        <v>#REF!</v>
      </c>
      <c r="R32" s="79" t="s">
        <v>129</v>
      </c>
      <c r="S32" s="279" t="e">
        <f>+'Monthly R&amp;P'!#REF!</f>
        <v>#REF!</v>
      </c>
      <c r="T32" s="90"/>
      <c r="U32" s="261">
        <f>12*30+100</f>
        <v>460</v>
      </c>
      <c r="V32" s="90"/>
      <c r="W32" s="90">
        <v>0</v>
      </c>
      <c r="X32" s="90"/>
      <c r="Y32" s="282">
        <f t="shared" ref="Y32:Y33" si="4">+W32+U32</f>
        <v>460</v>
      </c>
      <c r="Z32" s="9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</row>
    <row r="33" spans="2:141" ht="25" x14ac:dyDescent="0.35">
      <c r="B33" s="47" t="s">
        <v>119</v>
      </c>
      <c r="C33" s="73"/>
      <c r="D33" s="74"/>
      <c r="E33" s="74"/>
      <c r="F33" s="73"/>
      <c r="G33" s="74"/>
      <c r="H33" s="74"/>
      <c r="I33" s="73"/>
      <c r="J33" s="74"/>
      <c r="K33" s="74" t="e">
        <f>'Monthly R&amp;P'!#REF!</f>
        <v>#REF!</v>
      </c>
      <c r="L33" s="74"/>
      <c r="M33" s="155" t="e">
        <f>+'Monthly R&amp;P'!#REF!</f>
        <v>#REF!</v>
      </c>
      <c r="N33" s="74"/>
      <c r="O33" s="74"/>
      <c r="P33" s="74"/>
      <c r="Q33" s="75"/>
      <c r="R33" s="79" t="s">
        <v>137</v>
      </c>
      <c r="S33" s="279" t="e">
        <f>+'Monthly R&amp;P'!#REF!</f>
        <v>#REF!</v>
      </c>
      <c r="T33" s="90"/>
      <c r="U33" s="261">
        <v>0</v>
      </c>
      <c r="V33" s="90"/>
      <c r="W33" s="90">
        <v>0</v>
      </c>
      <c r="X33" s="90"/>
      <c r="Y33" s="282">
        <f t="shared" si="4"/>
        <v>0</v>
      </c>
      <c r="Z33" s="9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</row>
    <row r="34" spans="2:141" x14ac:dyDescent="0.35">
      <c r="B34" s="51"/>
      <c r="C34" s="108">
        <f>SUM(C32:C33)</f>
        <v>875</v>
      </c>
      <c r="D34" s="231"/>
      <c r="E34" s="231">
        <f>SUM(E32:E33)</f>
        <v>410</v>
      </c>
      <c r="F34" s="108">
        <f>SUM(F32:F33)</f>
        <v>925</v>
      </c>
      <c r="G34" s="231"/>
      <c r="H34" s="231">
        <f>SUM(H32:H33)</f>
        <v>420</v>
      </c>
      <c r="I34" s="108" t="e">
        <f>SUM(I32:I33)</f>
        <v>#REF!</v>
      </c>
      <c r="J34" s="231"/>
      <c r="K34" s="231" t="e">
        <f>SUM(K32:K33)</f>
        <v>#REF!</v>
      </c>
      <c r="L34" s="231">
        <f>SUM(L32)</f>
        <v>0</v>
      </c>
      <c r="M34" s="232" t="e">
        <f>SUM(M32:M33)</f>
        <v>#REF!</v>
      </c>
      <c r="N34" s="231"/>
      <c r="O34" s="231">
        <f>SUM(O32:O33)</f>
        <v>0</v>
      </c>
      <c r="P34" s="231"/>
      <c r="Q34" s="233" t="e">
        <f>SUM(Q32:Q33)</f>
        <v>#REF!</v>
      </c>
      <c r="R34" s="77"/>
      <c r="S34" s="283" t="e">
        <f>SUM(S32:S33)</f>
        <v>#REF!</v>
      </c>
      <c r="T34" s="90"/>
      <c r="U34" s="285">
        <f>SUM(U32:U33)</f>
        <v>460</v>
      </c>
      <c r="V34" s="90"/>
      <c r="W34" s="90"/>
      <c r="X34" s="90"/>
      <c r="Y34" s="204"/>
      <c r="Z34" s="9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</row>
    <row r="35" spans="2:141" x14ac:dyDescent="0.35">
      <c r="B35" s="72" t="s">
        <v>18</v>
      </c>
      <c r="C35" s="73"/>
      <c r="D35" s="74"/>
      <c r="E35" s="75"/>
      <c r="F35" s="73"/>
      <c r="G35" s="74"/>
      <c r="H35" s="75"/>
      <c r="I35" s="73"/>
      <c r="J35" s="74"/>
      <c r="K35" s="74"/>
      <c r="L35" s="75"/>
      <c r="M35" s="155"/>
      <c r="N35" s="74"/>
      <c r="O35" s="74"/>
      <c r="P35" s="74"/>
      <c r="Q35" s="75"/>
      <c r="R35" s="77"/>
      <c r="S35" s="104"/>
      <c r="T35" s="90"/>
      <c r="U35" s="261"/>
      <c r="V35" s="90"/>
      <c r="W35" s="90"/>
      <c r="X35" s="90"/>
      <c r="Y35" s="204"/>
      <c r="Z35" s="9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</row>
    <row r="36" spans="2:141" ht="15.75" customHeight="1" x14ac:dyDescent="0.35">
      <c r="B36" s="47" t="s">
        <v>19</v>
      </c>
      <c r="C36" s="73">
        <v>100</v>
      </c>
      <c r="D36" s="74"/>
      <c r="E36" s="75">
        <v>120</v>
      </c>
      <c r="F36" s="73">
        <v>120</v>
      </c>
      <c r="G36" s="74"/>
      <c r="H36" s="75">
        <v>120</v>
      </c>
      <c r="I36" s="73" t="e">
        <f>'Monthly R&amp;P'!#REF!</f>
        <v>#REF!</v>
      </c>
      <c r="J36" s="74"/>
      <c r="K36" s="74" t="e">
        <f>'Monthly R&amp;P'!#REF!</f>
        <v>#REF!</v>
      </c>
      <c r="L36" s="75"/>
      <c r="M36" s="155" t="e">
        <f>+'Monthly R&amp;P'!#REF!</f>
        <v>#REF!</v>
      </c>
      <c r="N36" s="74"/>
      <c r="O36" s="74">
        <v>0</v>
      </c>
      <c r="P36" s="74"/>
      <c r="Q36" s="75" t="e">
        <f>SUM(M36:O36)</f>
        <v>#REF!</v>
      </c>
      <c r="R36" s="79" t="s">
        <v>129</v>
      </c>
      <c r="S36" s="279" t="e">
        <f>+'Monthly R&amp;P'!#REF!</f>
        <v>#REF!</v>
      </c>
      <c r="T36" s="90"/>
      <c r="U36" s="261">
        <f>10*12+20</f>
        <v>140</v>
      </c>
      <c r="V36" s="90"/>
      <c r="W36" s="90">
        <v>0</v>
      </c>
      <c r="X36" s="90"/>
      <c r="Y36" s="282">
        <f>+W36+U36</f>
        <v>140</v>
      </c>
      <c r="Z36" s="9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</row>
    <row r="37" spans="2:141" x14ac:dyDescent="0.35">
      <c r="C37" s="108">
        <f>SUM(C36)</f>
        <v>100</v>
      </c>
      <c r="D37" s="231"/>
      <c r="E37" s="231">
        <f>SUM(E36)</f>
        <v>120</v>
      </c>
      <c r="F37" s="108">
        <f>SUM(F36)</f>
        <v>120</v>
      </c>
      <c r="G37" s="231"/>
      <c r="H37" s="231">
        <f>SUM(H36)</f>
        <v>120</v>
      </c>
      <c r="I37" s="108" t="e">
        <f>SUM(I36)</f>
        <v>#REF!</v>
      </c>
      <c r="J37" s="231"/>
      <c r="K37" s="231" t="e">
        <f>SUM(K36)</f>
        <v>#REF!</v>
      </c>
      <c r="L37" s="231">
        <f>SUM(L36:L36)</f>
        <v>0</v>
      </c>
      <c r="M37" s="232" t="e">
        <f>SUM(M36)</f>
        <v>#REF!</v>
      </c>
      <c r="N37" s="231"/>
      <c r="O37" s="231">
        <f>SUM(O36)</f>
        <v>0</v>
      </c>
      <c r="P37" s="231"/>
      <c r="Q37" s="233" t="e">
        <f>SUM(Q36:Q36)</f>
        <v>#REF!</v>
      </c>
      <c r="R37" s="77"/>
      <c r="S37" s="283" t="e">
        <f>SUM(S36)</f>
        <v>#REF!</v>
      </c>
      <c r="T37" s="90"/>
      <c r="U37" s="285">
        <f>SUM(U36)</f>
        <v>140</v>
      </c>
      <c r="V37" s="90"/>
      <c r="W37" s="90"/>
      <c r="X37" s="90"/>
      <c r="Y37" s="204"/>
      <c r="Z37" s="9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</row>
    <row r="38" spans="2:141" x14ac:dyDescent="0.35">
      <c r="B38" s="72" t="s">
        <v>20</v>
      </c>
      <c r="C38" s="73"/>
      <c r="D38" s="74"/>
      <c r="E38" s="75"/>
      <c r="F38" s="73"/>
      <c r="G38" s="74"/>
      <c r="H38" s="75"/>
      <c r="I38" s="73"/>
      <c r="J38" s="74"/>
      <c r="K38" s="74"/>
      <c r="L38" s="75"/>
      <c r="M38" s="155"/>
      <c r="N38" s="74"/>
      <c r="O38" s="74"/>
      <c r="P38" s="74"/>
      <c r="Q38" s="75"/>
      <c r="R38" s="77"/>
      <c r="S38" s="104"/>
      <c r="T38" s="90"/>
      <c r="U38" s="261"/>
      <c r="V38" s="90"/>
      <c r="W38" s="90"/>
      <c r="X38" s="90"/>
      <c r="Y38" s="204"/>
      <c r="Z38" s="9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</row>
    <row r="39" spans="2:141" ht="13.5" customHeight="1" x14ac:dyDescent="0.35">
      <c r="B39" s="47" t="s">
        <v>70</v>
      </c>
      <c r="C39" s="73"/>
      <c r="D39" s="74"/>
      <c r="E39" s="87">
        <v>180</v>
      </c>
      <c r="F39" s="73"/>
      <c r="G39" s="74"/>
      <c r="H39" s="74">
        <v>120</v>
      </c>
      <c r="I39" s="73" t="e">
        <f>'Monthly R&amp;P'!#REF!</f>
        <v>#REF!</v>
      </c>
      <c r="J39" s="74"/>
      <c r="K39" s="74" t="e">
        <f>'Monthly R&amp;P'!#REF!</f>
        <v>#REF!</v>
      </c>
      <c r="L39" s="75"/>
      <c r="M39" s="155" t="e">
        <f>+'Monthly R&amp;P'!#REF!</f>
        <v>#REF!</v>
      </c>
      <c r="N39" s="74"/>
      <c r="O39" s="74">
        <v>0</v>
      </c>
      <c r="P39" s="74"/>
      <c r="Q39" s="75" t="e">
        <f>SUM(M39:O39)</f>
        <v>#REF!</v>
      </c>
      <c r="R39" s="79" t="s">
        <v>129</v>
      </c>
      <c r="S39" s="279" t="e">
        <f>+'Monthly R&amp;P'!#REF!</f>
        <v>#REF!</v>
      </c>
      <c r="T39" s="90"/>
      <c r="U39" s="261">
        <v>120</v>
      </c>
      <c r="V39" s="90"/>
      <c r="W39" s="90">
        <v>0</v>
      </c>
      <c r="X39" s="90"/>
      <c r="Y39" s="282">
        <f t="shared" ref="Y39:Y41" si="5">+W39+U39</f>
        <v>120</v>
      </c>
      <c r="Z39" s="9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</row>
    <row r="40" spans="2:141" x14ac:dyDescent="0.35">
      <c r="B40" s="47" t="s">
        <v>26</v>
      </c>
      <c r="C40" s="73"/>
      <c r="D40" s="74"/>
      <c r="E40" s="87">
        <v>146</v>
      </c>
      <c r="F40" s="73"/>
      <c r="G40" s="74"/>
      <c r="H40" s="74">
        <v>63</v>
      </c>
      <c r="I40" s="73" t="e">
        <f>'Monthly R&amp;P'!#REF!</f>
        <v>#REF!</v>
      </c>
      <c r="J40" s="74"/>
      <c r="K40" s="74" t="e">
        <f>'Monthly R&amp;P'!#REF!</f>
        <v>#REF!</v>
      </c>
      <c r="L40" s="75"/>
      <c r="M40" s="155" t="e">
        <f>+'Monthly R&amp;P'!#REF!</f>
        <v>#REF!</v>
      </c>
      <c r="N40" s="74"/>
      <c r="O40" s="74">
        <v>0</v>
      </c>
      <c r="P40" s="74"/>
      <c r="Q40" s="75" t="e">
        <f>SUM(M40:O40)</f>
        <v>#REF!</v>
      </c>
      <c r="R40" s="79" t="s">
        <v>131</v>
      </c>
      <c r="S40" s="279" t="e">
        <f>+'Monthly R&amp;P'!#REF!</f>
        <v>#REF!</v>
      </c>
      <c r="T40" s="196"/>
      <c r="U40" s="260">
        <v>200</v>
      </c>
      <c r="V40" s="196"/>
      <c r="W40" s="152">
        <v>0</v>
      </c>
      <c r="X40" s="196"/>
      <c r="Y40" s="282">
        <f t="shared" si="5"/>
        <v>200</v>
      </c>
      <c r="Z40" s="196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</row>
    <row r="41" spans="2:141" x14ac:dyDescent="0.35">
      <c r="B41" s="47" t="s">
        <v>4</v>
      </c>
      <c r="C41" s="73">
        <v>375</v>
      </c>
      <c r="D41" s="74"/>
      <c r="E41" s="88">
        <v>0</v>
      </c>
      <c r="F41" s="73">
        <v>375</v>
      </c>
      <c r="G41" s="74"/>
      <c r="H41" s="89">
        <v>450.52</v>
      </c>
      <c r="I41" s="73" t="e">
        <f>'Monthly R&amp;P'!#REF!</f>
        <v>#REF!</v>
      </c>
      <c r="J41" s="74"/>
      <c r="K41" s="74" t="e">
        <f>'Monthly R&amp;P'!#REF!</f>
        <v>#REF!</v>
      </c>
      <c r="L41" s="75"/>
      <c r="M41" s="155" t="e">
        <f>+'Monthly R&amp;P'!#REF!</f>
        <v>#REF!</v>
      </c>
      <c r="N41" s="74"/>
      <c r="O41" s="74">
        <v>0</v>
      </c>
      <c r="P41" s="74"/>
      <c r="Q41" s="75" t="e">
        <f>SUM(M41:O41)</f>
        <v>#REF!</v>
      </c>
      <c r="R41" s="79" t="s">
        <v>138</v>
      </c>
      <c r="S41" s="279" t="e">
        <f>+'Monthly R&amp;P'!#REF!</f>
        <v>#REF!</v>
      </c>
      <c r="T41" s="196"/>
      <c r="U41" s="260">
        <v>200</v>
      </c>
      <c r="V41" s="196"/>
      <c r="W41" s="152">
        <v>0</v>
      </c>
      <c r="X41" s="196"/>
      <c r="Y41" s="282">
        <f t="shared" si="5"/>
        <v>200</v>
      </c>
      <c r="Z41" s="196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</row>
    <row r="42" spans="2:141" x14ac:dyDescent="0.35">
      <c r="C42" s="108">
        <f>SUM(C38:C41)</f>
        <v>375</v>
      </c>
      <c r="D42" s="231"/>
      <c r="E42" s="231">
        <f>SUM(E38:E41)</f>
        <v>326</v>
      </c>
      <c r="F42" s="108">
        <f>SUM(F38:F41)</f>
        <v>375</v>
      </c>
      <c r="G42" s="231"/>
      <c r="H42" s="231">
        <f>SUM(H38:H41)</f>
        <v>633.52</v>
      </c>
      <c r="I42" s="108" t="e">
        <f>SUM(I38:I41)</f>
        <v>#REF!</v>
      </c>
      <c r="J42" s="231"/>
      <c r="K42" s="231" t="e">
        <f>SUM(K38:K41)</f>
        <v>#REF!</v>
      </c>
      <c r="L42" s="231">
        <f>SUM(L39:L41)</f>
        <v>0</v>
      </c>
      <c r="M42" s="232" t="e">
        <f>SUM(M38:M41)</f>
        <v>#REF!</v>
      </c>
      <c r="N42" s="231"/>
      <c r="O42" s="231">
        <f>SUM(O38:O41)</f>
        <v>0</v>
      </c>
      <c r="P42" s="231"/>
      <c r="Q42" s="233" t="e">
        <f>SUM(Q39:Q41)</f>
        <v>#REF!</v>
      </c>
      <c r="R42" s="77"/>
      <c r="S42" s="283" t="e">
        <f>SUM(S38:S41)</f>
        <v>#REF!</v>
      </c>
      <c r="T42" s="196"/>
      <c r="U42" s="285">
        <f>SUM(U38:U41)</f>
        <v>520</v>
      </c>
      <c r="V42" s="196"/>
      <c r="W42" s="152"/>
      <c r="X42" s="196"/>
      <c r="Y42" s="203"/>
      <c r="Z42" s="196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</row>
    <row r="43" spans="2:141" x14ac:dyDescent="0.35">
      <c r="B43" s="72" t="s">
        <v>22</v>
      </c>
      <c r="C43" s="73"/>
      <c r="D43" s="74"/>
      <c r="E43" s="75"/>
      <c r="F43" s="73"/>
      <c r="G43" s="74"/>
      <c r="H43" s="75"/>
      <c r="I43" s="73"/>
      <c r="J43" s="74"/>
      <c r="K43" s="74"/>
      <c r="L43" s="75"/>
      <c r="M43" s="155"/>
      <c r="N43" s="74"/>
      <c r="O43" s="74"/>
      <c r="P43" s="74"/>
      <c r="Q43" s="75"/>
      <c r="R43" s="77"/>
      <c r="S43" s="104"/>
      <c r="T43" s="90"/>
      <c r="U43" s="261"/>
      <c r="V43" s="90"/>
      <c r="W43" s="90"/>
      <c r="X43" s="90"/>
      <c r="Y43" s="204"/>
      <c r="Z43" s="9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</row>
    <row r="44" spans="2:141" ht="26" x14ac:dyDescent="0.35">
      <c r="B44" s="47" t="s">
        <v>24</v>
      </c>
      <c r="C44" s="73">
        <v>175</v>
      </c>
      <c r="D44" s="74"/>
      <c r="E44" s="236">
        <v>167</v>
      </c>
      <c r="F44" s="73">
        <v>185</v>
      </c>
      <c r="G44" s="74"/>
      <c r="H44" s="74">
        <v>167</v>
      </c>
      <c r="I44" s="73" t="e">
        <f>'Monthly R&amp;P'!#REF!</f>
        <v>#REF!</v>
      </c>
      <c r="J44" s="74"/>
      <c r="K44" s="74" t="e">
        <f>'Monthly R&amp;P'!#REF!</f>
        <v>#REF!</v>
      </c>
      <c r="L44" s="75"/>
      <c r="M44" s="155" t="e">
        <f>+'Monthly R&amp;P'!#REF!</f>
        <v>#REF!</v>
      </c>
      <c r="N44" s="74"/>
      <c r="O44" s="74">
        <v>0</v>
      </c>
      <c r="P44" s="74"/>
      <c r="Q44" s="75" t="e">
        <f>SUM(M44:O44)</f>
        <v>#REF!</v>
      </c>
      <c r="R44" s="79" t="s">
        <v>146</v>
      </c>
      <c r="S44" s="279" t="e">
        <f>+'Monthly R&amp;P'!#REF!</f>
        <v>#REF!</v>
      </c>
      <c r="T44" s="90"/>
      <c r="U44" s="261">
        <v>0</v>
      </c>
      <c r="V44" s="90"/>
      <c r="W44" s="90">
        <v>0</v>
      </c>
      <c r="X44" s="90"/>
      <c r="Y44" s="282">
        <f t="shared" ref="Y44:Y51" si="6">+W44+U44</f>
        <v>0</v>
      </c>
      <c r="Z44" s="9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</row>
    <row r="45" spans="2:141" ht="50" x14ac:dyDescent="0.35">
      <c r="B45" s="47" t="s">
        <v>16</v>
      </c>
      <c r="C45" s="73">
        <v>500</v>
      </c>
      <c r="D45" s="74"/>
      <c r="E45" s="236">
        <v>1180</v>
      </c>
      <c r="F45" s="73">
        <v>200</v>
      </c>
      <c r="G45" s="74"/>
      <c r="H45" s="74">
        <v>0</v>
      </c>
      <c r="I45" s="73">
        <f>'Monthly R&amp;P'!L21</f>
        <v>60</v>
      </c>
      <c r="J45" s="74"/>
      <c r="K45" s="74">
        <f>'Monthly R&amp;P'!J21</f>
        <v>60</v>
      </c>
      <c r="L45" s="75"/>
      <c r="M45" s="155">
        <f>+'Monthly R&amp;P'!L21</f>
        <v>60</v>
      </c>
      <c r="N45" s="74"/>
      <c r="O45" s="74">
        <v>0</v>
      </c>
      <c r="P45" s="74"/>
      <c r="Q45" s="75">
        <f>SUM(M45:O45)</f>
        <v>60</v>
      </c>
      <c r="R45" s="79" t="s">
        <v>139</v>
      </c>
      <c r="S45" s="279">
        <f>+'Monthly R&amp;P'!J21</f>
        <v>60</v>
      </c>
      <c r="T45" s="90"/>
      <c r="U45" s="261">
        <v>450</v>
      </c>
      <c r="V45" s="90"/>
      <c r="W45" s="90">
        <v>0</v>
      </c>
      <c r="X45" s="90"/>
      <c r="Y45" s="282">
        <f t="shared" si="6"/>
        <v>450</v>
      </c>
      <c r="Z45" s="9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</row>
    <row r="46" spans="2:141" ht="17.25" customHeight="1" x14ac:dyDescent="0.35">
      <c r="B46" s="47" t="s">
        <v>114</v>
      </c>
      <c r="C46" s="73">
        <v>0</v>
      </c>
      <c r="D46" s="74"/>
      <c r="E46" s="236">
        <v>592.39</v>
      </c>
      <c r="F46" s="73">
        <v>193</v>
      </c>
      <c r="G46" s="74"/>
      <c r="H46" s="74">
        <v>350</v>
      </c>
      <c r="I46" s="73">
        <f>'Monthly R&amp;P'!L22</f>
        <v>7500</v>
      </c>
      <c r="J46" s="74"/>
      <c r="K46" s="74">
        <f>'Monthly R&amp;P'!J22</f>
        <v>96555</v>
      </c>
      <c r="L46" s="75"/>
      <c r="M46" s="155">
        <f>+'Monthly R&amp;P'!L22</f>
        <v>7500</v>
      </c>
      <c r="N46" s="74"/>
      <c r="O46" s="74">
        <v>0</v>
      </c>
      <c r="P46" s="74"/>
      <c r="Q46" s="75">
        <f>SUM(M46:O46)</f>
        <v>7500</v>
      </c>
      <c r="R46" s="79" t="s">
        <v>140</v>
      </c>
      <c r="S46" s="279">
        <f>+'Monthly R&amp;P'!J22</f>
        <v>96555</v>
      </c>
      <c r="T46" s="90"/>
      <c r="U46" s="261">
        <v>750</v>
      </c>
      <c r="V46" s="90"/>
      <c r="W46" s="90">
        <v>0</v>
      </c>
      <c r="X46" s="90"/>
      <c r="Y46" s="282">
        <f t="shared" si="6"/>
        <v>750</v>
      </c>
      <c r="Z46" s="9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</row>
    <row r="47" spans="2:141" x14ac:dyDescent="0.35">
      <c r="B47" s="47" t="s">
        <v>147</v>
      </c>
      <c r="C47" s="73"/>
      <c r="D47" s="74"/>
      <c r="E47" s="236"/>
      <c r="F47" s="73"/>
      <c r="G47" s="74"/>
      <c r="H47" s="74"/>
      <c r="I47" s="73"/>
      <c r="J47" s="74"/>
      <c r="K47" s="74"/>
      <c r="L47" s="75"/>
      <c r="M47" s="155">
        <f>+'Monthly R&amp;P'!L23</f>
        <v>210</v>
      </c>
      <c r="N47" s="74"/>
      <c r="O47" s="74"/>
      <c r="P47" s="74"/>
      <c r="Q47" s="75"/>
      <c r="R47" s="79" t="s">
        <v>148</v>
      </c>
      <c r="S47" s="279">
        <f>+'Monthly R&amp;P'!J23</f>
        <v>210</v>
      </c>
      <c r="T47" s="90"/>
      <c r="U47" s="261">
        <v>250</v>
      </c>
      <c r="V47" s="90"/>
      <c r="W47" s="90">
        <v>0</v>
      </c>
      <c r="X47" s="90"/>
      <c r="Y47" s="282">
        <f t="shared" si="6"/>
        <v>250</v>
      </c>
      <c r="Z47" s="9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</row>
    <row r="48" spans="2:141" x14ac:dyDescent="0.35">
      <c r="B48" s="47" t="s">
        <v>25</v>
      </c>
      <c r="C48" s="73">
        <v>-125</v>
      </c>
      <c r="D48" s="74"/>
      <c r="E48" s="75"/>
      <c r="F48" s="73">
        <v>0</v>
      </c>
      <c r="G48" s="74"/>
      <c r="H48" s="75">
        <v>0</v>
      </c>
      <c r="I48" s="73"/>
      <c r="J48" s="74"/>
      <c r="K48" s="74"/>
      <c r="L48" s="75"/>
      <c r="M48" s="155">
        <f>+'Monthly R&amp;P'!L24</f>
        <v>0</v>
      </c>
      <c r="N48" s="74"/>
      <c r="O48" s="74"/>
      <c r="P48" s="74"/>
      <c r="Q48" s="75"/>
      <c r="R48" s="77"/>
      <c r="S48" s="279">
        <f>+'Monthly R&amp;P'!J24</f>
        <v>0</v>
      </c>
      <c r="T48" s="196"/>
      <c r="U48" s="260">
        <v>0</v>
      </c>
      <c r="V48" s="196"/>
      <c r="W48" s="152">
        <v>0</v>
      </c>
      <c r="X48" s="196"/>
      <c r="Y48" s="282">
        <f t="shared" si="6"/>
        <v>0</v>
      </c>
      <c r="Z48" s="196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</row>
    <row r="49" spans="1:141" x14ac:dyDescent="0.35">
      <c r="B49" s="47" t="s">
        <v>83</v>
      </c>
      <c r="C49" s="73"/>
      <c r="D49" s="74"/>
      <c r="E49" s="75"/>
      <c r="F49" s="73"/>
      <c r="G49" s="74"/>
      <c r="H49" s="75"/>
      <c r="I49" s="73">
        <f>'Monthly R&amp;P'!L26</f>
        <v>0</v>
      </c>
      <c r="J49" s="74"/>
      <c r="K49" s="74">
        <f>'Monthly R&amp;P'!J26</f>
        <v>0</v>
      </c>
      <c r="L49" s="75"/>
      <c r="M49" s="155">
        <f>+'Monthly R&amp;P'!L26</f>
        <v>0</v>
      </c>
      <c r="N49" s="74"/>
      <c r="O49" s="74"/>
      <c r="P49" s="74"/>
      <c r="Q49" s="75"/>
      <c r="R49" s="77"/>
      <c r="S49" s="279">
        <f>+'Monthly R&amp;P'!J26</f>
        <v>0</v>
      </c>
      <c r="T49" s="90"/>
      <c r="U49" s="261">
        <v>0</v>
      </c>
      <c r="V49" s="90"/>
      <c r="W49" s="90">
        <v>0</v>
      </c>
      <c r="X49" s="90"/>
      <c r="Y49" s="282">
        <f t="shared" si="6"/>
        <v>0</v>
      </c>
      <c r="Z49" s="9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0"/>
      <c r="EK49" s="80"/>
    </row>
    <row r="50" spans="1:141" x14ac:dyDescent="0.35">
      <c r="B50" s="47" t="s">
        <v>11</v>
      </c>
      <c r="C50" s="73">
        <v>275</v>
      </c>
      <c r="D50" s="74"/>
      <c r="E50" s="75"/>
      <c r="F50" s="73">
        <v>0</v>
      </c>
      <c r="G50" s="74"/>
      <c r="H50" s="75">
        <v>0</v>
      </c>
      <c r="I50" s="73"/>
      <c r="J50" s="74"/>
      <c r="K50" s="74"/>
      <c r="L50" s="75"/>
      <c r="M50" s="155" t="e">
        <f>+'Monthly R&amp;P'!#REF!</f>
        <v>#REF!</v>
      </c>
      <c r="N50" s="74"/>
      <c r="O50" s="74"/>
      <c r="P50" s="74"/>
      <c r="Q50" s="75"/>
      <c r="R50" s="77"/>
      <c r="S50" s="279" t="e">
        <f>+'Monthly R&amp;P'!#REF!</f>
        <v>#REF!</v>
      </c>
      <c r="T50" s="90"/>
      <c r="U50" s="261">
        <v>500</v>
      </c>
      <c r="V50" s="90"/>
      <c r="W50" s="90">
        <v>0</v>
      </c>
      <c r="X50" s="90"/>
      <c r="Y50" s="282">
        <f t="shared" si="6"/>
        <v>500</v>
      </c>
      <c r="Z50" s="9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</row>
    <row r="51" spans="1:141" x14ac:dyDescent="0.35">
      <c r="B51" s="47" t="s">
        <v>35</v>
      </c>
      <c r="C51" s="73"/>
      <c r="D51" s="74"/>
      <c r="E51" s="237">
        <v>110</v>
      </c>
      <c r="F51" s="73"/>
      <c r="G51" s="74"/>
      <c r="H51" s="75">
        <v>0</v>
      </c>
      <c r="I51" s="73"/>
      <c r="J51" s="74"/>
      <c r="K51" s="74"/>
      <c r="L51" s="75"/>
      <c r="M51" s="155" t="e">
        <f>+'Monthly R&amp;P'!#REF!</f>
        <v>#REF!</v>
      </c>
      <c r="N51" s="74"/>
      <c r="O51" s="74"/>
      <c r="P51" s="74"/>
      <c r="Q51" s="75"/>
      <c r="R51" s="77"/>
      <c r="S51" s="279" t="e">
        <f>+'Monthly R&amp;P'!#REF!</f>
        <v>#REF!</v>
      </c>
      <c r="T51" s="90"/>
      <c r="U51" s="261">
        <v>250</v>
      </c>
      <c r="V51" s="90"/>
      <c r="W51" s="90">
        <v>0</v>
      </c>
      <c r="X51" s="90"/>
      <c r="Y51" s="282">
        <f t="shared" si="6"/>
        <v>250</v>
      </c>
      <c r="Z51" s="9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0"/>
    </row>
    <row r="52" spans="1:141" ht="37.5" x14ac:dyDescent="0.35">
      <c r="B52" s="47" t="s">
        <v>9</v>
      </c>
      <c r="C52" s="73">
        <v>1000</v>
      </c>
      <c r="D52" s="74"/>
      <c r="E52" s="75"/>
      <c r="F52" s="73">
        <v>1000</v>
      </c>
      <c r="G52" s="74"/>
      <c r="H52" s="75">
        <v>980</v>
      </c>
      <c r="I52" s="123" t="e">
        <f>'Monthly R&amp;P'!#REF!</f>
        <v>#REF!</v>
      </c>
      <c r="J52" s="74"/>
      <c r="K52" s="74" t="e">
        <f>'Monthly R&amp;P'!#REF!</f>
        <v>#REF!</v>
      </c>
      <c r="L52" s="75"/>
      <c r="M52" s="155" t="e">
        <f>+'Monthly R&amp;P'!#REF!</f>
        <v>#REF!</v>
      </c>
      <c r="N52" s="74"/>
      <c r="O52" s="74">
        <v>0</v>
      </c>
      <c r="P52" s="74"/>
      <c r="Q52" s="75" t="e">
        <f>SUM(M52:O52)</f>
        <v>#REF!</v>
      </c>
      <c r="R52" s="79" t="s">
        <v>145</v>
      </c>
      <c r="S52" s="279" t="e">
        <f>+'Monthly R&amp;P'!#REF!</f>
        <v>#REF!</v>
      </c>
      <c r="T52" s="90"/>
      <c r="U52" s="261"/>
      <c r="V52" s="90"/>
      <c r="W52" s="90"/>
      <c r="X52" s="90"/>
      <c r="Y52" s="204"/>
      <c r="Z52" s="9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0"/>
      <c r="EE52" s="80"/>
      <c r="EF52" s="80"/>
      <c r="EG52" s="80"/>
      <c r="EH52" s="80"/>
      <c r="EI52" s="80"/>
      <c r="EJ52" s="80"/>
      <c r="EK52" s="80"/>
    </row>
    <row r="53" spans="1:141" x14ac:dyDescent="0.35">
      <c r="C53" s="108">
        <f>SUM(C43:C52)</f>
        <v>1825</v>
      </c>
      <c r="D53" s="231"/>
      <c r="E53" s="231">
        <f>SUM(E43:E52)</f>
        <v>2049.39</v>
      </c>
      <c r="F53" s="108">
        <f>SUM(F43:F52)</f>
        <v>1578</v>
      </c>
      <c r="G53" s="231"/>
      <c r="H53" s="231">
        <f>SUM(H43:H52)</f>
        <v>1497</v>
      </c>
      <c r="I53" s="108" t="e">
        <f>SUM(I43:I52)</f>
        <v>#REF!</v>
      </c>
      <c r="J53" s="231"/>
      <c r="K53" s="231" t="e">
        <f>SUM(K43:K52)</f>
        <v>#REF!</v>
      </c>
      <c r="L53" s="231">
        <f>SUM(L44:L52)</f>
        <v>0</v>
      </c>
      <c r="M53" s="232" t="e">
        <f>SUM(M43:M52)</f>
        <v>#REF!</v>
      </c>
      <c r="N53" s="231"/>
      <c r="O53" s="231">
        <f>SUM(O43:O52)</f>
        <v>0</v>
      </c>
      <c r="P53" s="231"/>
      <c r="Q53" s="233" t="e">
        <f>SUM(Q44:Q52)</f>
        <v>#REF!</v>
      </c>
      <c r="R53" s="77"/>
      <c r="S53" s="283" t="e">
        <f>SUM(S43:S52)</f>
        <v>#REF!</v>
      </c>
      <c r="T53" s="284"/>
      <c r="U53" s="285">
        <f>SUM(U43:U52)</f>
        <v>2200</v>
      </c>
      <c r="V53" s="284"/>
      <c r="W53" s="284">
        <f>SUM(W43:W52)</f>
        <v>0</v>
      </c>
      <c r="X53" s="284"/>
      <c r="Y53" s="286">
        <f>SUM(Y44:Y52)</f>
        <v>2200</v>
      </c>
      <c r="Z53" s="9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/>
      <c r="DZ53" s="80"/>
      <c r="EA53" s="80"/>
      <c r="EB53" s="80"/>
      <c r="EC53" s="80"/>
      <c r="ED53" s="80"/>
      <c r="EE53" s="80"/>
      <c r="EF53" s="80"/>
      <c r="EG53" s="80"/>
      <c r="EH53" s="80"/>
      <c r="EI53" s="80"/>
      <c r="EJ53" s="80"/>
      <c r="EK53" s="80"/>
    </row>
    <row r="54" spans="1:141" x14ac:dyDescent="0.35">
      <c r="B54" s="72" t="s">
        <v>23</v>
      </c>
      <c r="C54" s="73"/>
      <c r="D54" s="74"/>
      <c r="E54" s="75"/>
      <c r="F54" s="73"/>
      <c r="G54" s="74"/>
      <c r="H54" s="75"/>
      <c r="I54" s="73"/>
      <c r="J54" s="74"/>
      <c r="K54" s="74"/>
      <c r="L54" s="75"/>
      <c r="M54" s="155"/>
      <c r="N54" s="74"/>
      <c r="O54" s="74"/>
      <c r="P54" s="74"/>
      <c r="Q54" s="75"/>
      <c r="R54" s="77"/>
      <c r="S54" s="104"/>
      <c r="T54" s="90"/>
      <c r="U54" s="261"/>
      <c r="V54" s="90"/>
      <c r="W54" s="90"/>
      <c r="X54" s="90"/>
      <c r="Y54" s="204"/>
      <c r="Z54" s="9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  <c r="EJ54" s="80"/>
      <c r="EK54" s="80"/>
    </row>
    <row r="55" spans="1:141" ht="25" x14ac:dyDescent="0.35">
      <c r="B55" s="47" t="s">
        <v>112</v>
      </c>
      <c r="C55" s="73">
        <v>500</v>
      </c>
      <c r="D55" s="74"/>
      <c r="E55" s="75">
        <v>1124</v>
      </c>
      <c r="F55" s="73">
        <v>500</v>
      </c>
      <c r="G55" s="74"/>
      <c r="H55" s="75">
        <v>390</v>
      </c>
      <c r="I55" s="123">
        <f>'Monthly R&amp;P'!L32</f>
        <v>70</v>
      </c>
      <c r="J55" s="74"/>
      <c r="K55" s="74">
        <f>'Monthly R&amp;P'!J32</f>
        <v>70</v>
      </c>
      <c r="L55" s="75"/>
      <c r="M55" s="155">
        <f>+'Monthly R&amp;P'!L32</f>
        <v>70</v>
      </c>
      <c r="N55" s="74"/>
      <c r="O55" s="74">
        <v>0</v>
      </c>
      <c r="P55" s="74"/>
      <c r="Q55" s="75">
        <f>SUM(M55:O55)</f>
        <v>70</v>
      </c>
      <c r="R55" s="79" t="s">
        <v>143</v>
      </c>
      <c r="S55" s="279">
        <f>+'Monthly R&amp;P'!J32</f>
        <v>70</v>
      </c>
      <c r="T55" s="90"/>
      <c r="U55" s="261">
        <v>800</v>
      </c>
      <c r="V55" s="90"/>
      <c r="W55" s="90">
        <v>0</v>
      </c>
      <c r="X55" s="90"/>
      <c r="Y55" s="282">
        <f>+W55+U55</f>
        <v>800</v>
      </c>
      <c r="Z55" s="9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</row>
    <row r="56" spans="1:141" x14ac:dyDescent="0.35">
      <c r="C56" s="108">
        <f>SUM(C55)</f>
        <v>500</v>
      </c>
      <c r="D56" s="231"/>
      <c r="E56" s="231">
        <f>SUM(E55)</f>
        <v>1124</v>
      </c>
      <c r="F56" s="108">
        <f>SUM(F55)</f>
        <v>500</v>
      </c>
      <c r="G56" s="231"/>
      <c r="H56" s="231">
        <f>SUM(H55)</f>
        <v>390</v>
      </c>
      <c r="I56" s="108">
        <f>SUM(I55)</f>
        <v>70</v>
      </c>
      <c r="J56" s="231"/>
      <c r="K56" s="231">
        <f>SUM(K55)</f>
        <v>70</v>
      </c>
      <c r="L56" s="231">
        <f>SUM(L55)</f>
        <v>0</v>
      </c>
      <c r="M56" s="232">
        <f>SUM(M55)</f>
        <v>70</v>
      </c>
      <c r="N56" s="231"/>
      <c r="O56" s="231">
        <f>SUM(O55)</f>
        <v>0</v>
      </c>
      <c r="P56" s="231"/>
      <c r="Q56" s="233">
        <f>SUM(Q55)</f>
        <v>70</v>
      </c>
      <c r="R56" s="77"/>
      <c r="S56" s="283">
        <f>SUM(S55)</f>
        <v>70</v>
      </c>
      <c r="T56" s="284"/>
      <c r="U56" s="285">
        <f>SUM(U55)</f>
        <v>800</v>
      </c>
      <c r="V56" s="284"/>
      <c r="W56" s="284">
        <f>SUM(W55)</f>
        <v>0</v>
      </c>
      <c r="X56" s="284"/>
      <c r="Y56" s="286">
        <f>SUM(Y55)</f>
        <v>800</v>
      </c>
      <c r="Z56" s="9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</row>
    <row r="57" spans="1:141" x14ac:dyDescent="0.35">
      <c r="C57" s="73"/>
      <c r="D57" s="74"/>
      <c r="E57" s="74"/>
      <c r="F57" s="73"/>
      <c r="G57" s="74"/>
      <c r="H57" s="74"/>
      <c r="I57" s="73"/>
      <c r="J57" s="74"/>
      <c r="K57" s="74"/>
      <c r="L57" s="74"/>
      <c r="M57" s="155"/>
      <c r="N57" s="74"/>
      <c r="O57" s="74"/>
      <c r="P57" s="74"/>
      <c r="Q57" s="75"/>
      <c r="R57" s="77"/>
      <c r="S57" s="104"/>
      <c r="T57" s="90"/>
      <c r="U57" s="261"/>
      <c r="V57" s="90"/>
      <c r="W57" s="90"/>
      <c r="X57" s="90"/>
      <c r="Y57" s="204"/>
      <c r="Z57" s="9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</row>
    <row r="58" spans="1:141" x14ac:dyDescent="0.35">
      <c r="A58" s="189" t="s">
        <v>149</v>
      </c>
      <c r="C58" s="182">
        <f>C22+C30+C34+C37+C42+C53+C56</f>
        <v>12315</v>
      </c>
      <c r="D58" s="183"/>
      <c r="E58" s="183"/>
      <c r="F58" s="182">
        <f>F22+F30+F34+F37+F42+F53+F56</f>
        <v>12823</v>
      </c>
      <c r="G58" s="183"/>
      <c r="H58" s="183"/>
      <c r="I58" s="182" t="e">
        <f>I22+I30+I34+I37+I42+I53+I56</f>
        <v>#REF!</v>
      </c>
      <c r="J58" s="183"/>
      <c r="K58" s="183"/>
      <c r="L58" s="183"/>
      <c r="M58" s="182" t="e">
        <f>M22+M30+M34+M37+M42+M53+M56</f>
        <v>#REF!</v>
      </c>
      <c r="N58" s="183"/>
      <c r="O58" s="183"/>
      <c r="P58" s="183"/>
      <c r="Q58" s="184"/>
      <c r="R58" s="185"/>
      <c r="S58" s="287" t="e">
        <f>S22+S30+S34+S37+S42+S53+S56</f>
        <v>#REF!</v>
      </c>
      <c r="T58" s="90"/>
      <c r="U58" s="288">
        <f>U22+U30+U34+U37+U42+U53+U56</f>
        <v>15595</v>
      </c>
      <c r="V58" s="90"/>
      <c r="W58" s="90"/>
      <c r="X58" s="90"/>
      <c r="Y58" s="289">
        <f>Y22+Y30+Y34+Y37+Y42+Y53+Y56</f>
        <v>12675</v>
      </c>
      <c r="Z58" s="9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</row>
    <row r="59" spans="1:141" x14ac:dyDescent="0.35">
      <c r="C59" s="73"/>
      <c r="D59" s="74"/>
      <c r="E59" s="74"/>
      <c r="F59" s="73"/>
      <c r="G59" s="74"/>
      <c r="H59" s="74"/>
      <c r="I59" s="73"/>
      <c r="J59" s="74"/>
      <c r="K59" s="74"/>
      <c r="L59" s="74"/>
      <c r="M59" s="155"/>
      <c r="N59" s="74"/>
      <c r="O59" s="74"/>
      <c r="P59" s="74"/>
      <c r="Q59" s="75"/>
      <c r="R59" s="77" t="e">
        <f>M56+M53+M42+M37+M34+M30+M22</f>
        <v>#REF!</v>
      </c>
      <c r="S59" s="104"/>
      <c r="T59" s="90"/>
      <c r="U59" s="261"/>
      <c r="V59" s="90"/>
      <c r="W59" s="90"/>
      <c r="X59" s="90"/>
      <c r="Y59" s="204"/>
      <c r="Z59" s="9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</row>
    <row r="60" spans="1:141" x14ac:dyDescent="0.35">
      <c r="A60" s="70" t="s">
        <v>78</v>
      </c>
      <c r="C60" s="73"/>
      <c r="D60" s="74"/>
      <c r="E60" s="74"/>
      <c r="F60" s="73"/>
      <c r="G60" s="74"/>
      <c r="H60" s="74"/>
      <c r="I60" s="73"/>
      <c r="J60" s="74"/>
      <c r="K60" s="74"/>
      <c r="L60" s="74"/>
      <c r="M60" s="155"/>
      <c r="N60" s="74"/>
      <c r="O60" s="74"/>
      <c r="P60" s="74"/>
      <c r="Q60" s="75"/>
      <c r="R60" s="77"/>
      <c r="S60" s="104"/>
      <c r="T60" s="90"/>
      <c r="U60" s="261"/>
      <c r="V60" s="90"/>
      <c r="W60" s="90"/>
      <c r="X60" s="90"/>
      <c r="Y60" s="204"/>
      <c r="Z60" s="9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</row>
    <row r="61" spans="1:141" x14ac:dyDescent="0.35">
      <c r="B61" s="72" t="s">
        <v>71</v>
      </c>
      <c r="C61" s="73"/>
      <c r="D61" s="74"/>
      <c r="E61" s="75"/>
      <c r="F61" s="73"/>
      <c r="G61" s="74"/>
      <c r="H61" s="75"/>
      <c r="I61" s="73"/>
      <c r="J61" s="74"/>
      <c r="K61" s="74"/>
      <c r="L61" s="75"/>
      <c r="M61" s="155"/>
      <c r="N61" s="74"/>
      <c r="O61" s="74"/>
      <c r="P61" s="74"/>
      <c r="Q61" s="75"/>
      <c r="R61" s="77"/>
      <c r="S61" s="205"/>
      <c r="T61" s="196"/>
      <c r="U61" s="260"/>
      <c r="V61" s="196"/>
      <c r="W61" s="152"/>
      <c r="X61" s="196"/>
      <c r="Y61" s="203"/>
      <c r="Z61" s="196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</row>
    <row r="62" spans="1:141" x14ac:dyDescent="0.35">
      <c r="B62" s="47" t="s">
        <v>21</v>
      </c>
      <c r="C62" s="73">
        <v>2000</v>
      </c>
      <c r="D62" s="74"/>
      <c r="E62" s="75">
        <v>170</v>
      </c>
      <c r="F62" s="73">
        <v>0</v>
      </c>
      <c r="G62" s="74"/>
      <c r="H62" s="75">
        <v>590</v>
      </c>
      <c r="I62" s="73" t="e">
        <f>'Monthly R&amp;P'!#REF!</f>
        <v>#REF!</v>
      </c>
      <c r="J62" s="74"/>
      <c r="K62" s="74" t="e">
        <f>'Monthly R&amp;P'!#REF!</f>
        <v>#REF!</v>
      </c>
      <c r="L62" s="75"/>
      <c r="M62" s="155">
        <v>0</v>
      </c>
      <c r="N62" s="74"/>
      <c r="O62" s="238"/>
      <c r="P62" s="74"/>
      <c r="Q62" s="75">
        <f>SUM(M62:O62)</f>
        <v>0</v>
      </c>
      <c r="R62" s="77"/>
      <c r="S62" s="205"/>
      <c r="T62" s="196"/>
      <c r="U62" s="260">
        <f>+'Precept working 1314'!F6</f>
        <v>0</v>
      </c>
      <c r="V62" s="196"/>
      <c r="W62" s="152"/>
      <c r="X62" s="196"/>
      <c r="Y62" s="282">
        <f t="shared" ref="Y62" si="7">+W62+U62</f>
        <v>0</v>
      </c>
      <c r="Z62" s="196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</row>
    <row r="63" spans="1:141" x14ac:dyDescent="0.35">
      <c r="B63" s="51"/>
      <c r="C63" s="108">
        <f>SUM(C62)</f>
        <v>2000</v>
      </c>
      <c r="D63" s="231"/>
      <c r="E63" s="231">
        <f>SUM(E62)</f>
        <v>170</v>
      </c>
      <c r="F63" s="108">
        <f>SUM(F62)</f>
        <v>0</v>
      </c>
      <c r="G63" s="231"/>
      <c r="H63" s="231">
        <f>SUM(H62)</f>
        <v>590</v>
      </c>
      <c r="I63" s="108" t="e">
        <f>SUM(I62)</f>
        <v>#REF!</v>
      </c>
      <c r="J63" s="231"/>
      <c r="K63" s="231" t="e">
        <f>SUM(K62)</f>
        <v>#REF!</v>
      </c>
      <c r="L63" s="231">
        <f>SUM(L62)</f>
        <v>0</v>
      </c>
      <c r="M63" s="232">
        <f>SUM(M62)</f>
        <v>0</v>
      </c>
      <c r="N63" s="231"/>
      <c r="O63" s="231">
        <f>SUM(O62)</f>
        <v>0</v>
      </c>
      <c r="P63" s="231"/>
      <c r="Q63" s="233">
        <f>SUM(Q62)</f>
        <v>0</v>
      </c>
      <c r="R63" s="77"/>
      <c r="S63" s="283">
        <f>SUM(S62)</f>
        <v>0</v>
      </c>
      <c r="T63" s="284"/>
      <c r="U63" s="285">
        <f>SUM(U62)</f>
        <v>0</v>
      </c>
      <c r="V63" s="284"/>
      <c r="W63" s="284">
        <f>SUM(W62)</f>
        <v>0</v>
      </c>
      <c r="X63" s="284"/>
      <c r="Y63" s="286">
        <f>SUM(Y62)</f>
        <v>0</v>
      </c>
      <c r="Z63" s="9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</row>
    <row r="64" spans="1:141" x14ac:dyDescent="0.35">
      <c r="B64" s="72" t="s">
        <v>72</v>
      </c>
      <c r="C64" s="73"/>
      <c r="D64" s="74"/>
      <c r="E64" s="75"/>
      <c r="F64" s="73"/>
      <c r="G64" s="74"/>
      <c r="H64" s="75"/>
      <c r="I64" s="73"/>
      <c r="J64" s="74"/>
      <c r="K64" s="74"/>
      <c r="L64" s="75"/>
      <c r="M64" s="155"/>
      <c r="N64" s="74"/>
      <c r="O64" s="74"/>
      <c r="P64" s="74"/>
      <c r="Q64" s="75"/>
      <c r="R64" s="77"/>
      <c r="S64" s="104"/>
      <c r="T64" s="90"/>
      <c r="U64" s="261"/>
      <c r="V64" s="90"/>
      <c r="W64" s="90"/>
      <c r="X64" s="90"/>
      <c r="Y64" s="204"/>
      <c r="Z64" s="9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</row>
    <row r="65" spans="2:141" x14ac:dyDescent="0.35">
      <c r="B65" s="47" t="s">
        <v>82</v>
      </c>
      <c r="C65" s="73"/>
      <c r="D65" s="74"/>
      <c r="E65" s="75"/>
      <c r="F65" s="73"/>
      <c r="G65" s="74"/>
      <c r="H65" s="75"/>
      <c r="I65" s="73" t="e">
        <f>'Monthly R&amp;P'!#REF!</f>
        <v>#REF!</v>
      </c>
      <c r="J65" s="74"/>
      <c r="K65" s="74" t="e">
        <f>'Monthly R&amp;P'!#REF!</f>
        <v>#REF!</v>
      </c>
      <c r="L65" s="75"/>
      <c r="M65" s="155">
        <v>0</v>
      </c>
      <c r="N65" s="74"/>
      <c r="O65" s="238"/>
      <c r="P65" s="74"/>
      <c r="Q65" s="75">
        <f>SUM(M65:O65)</f>
        <v>0</v>
      </c>
      <c r="R65" s="77"/>
      <c r="S65" s="205"/>
      <c r="T65" s="196"/>
      <c r="U65" s="260">
        <f>+'Precept working 1314'!F9</f>
        <v>0</v>
      </c>
      <c r="V65" s="196"/>
      <c r="W65" s="152"/>
      <c r="X65" s="196"/>
      <c r="Y65" s="282">
        <f t="shared" ref="Y65" si="8">+W65+U65</f>
        <v>0</v>
      </c>
      <c r="Z65" s="196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</row>
    <row r="66" spans="2:141" x14ac:dyDescent="0.35">
      <c r="C66" s="108">
        <f>SUM(C65)</f>
        <v>0</v>
      </c>
      <c r="D66" s="231"/>
      <c r="E66" s="233">
        <f>SUM(E65)</f>
        <v>0</v>
      </c>
      <c r="F66" s="108">
        <f>SUM(F65)</f>
        <v>0</v>
      </c>
      <c r="G66" s="231"/>
      <c r="H66" s="233">
        <f>SUM(H65)</f>
        <v>0</v>
      </c>
      <c r="I66" s="108" t="e">
        <f>SUM(I65)</f>
        <v>#REF!</v>
      </c>
      <c r="J66" s="231"/>
      <c r="K66" s="231" t="e">
        <f>SUM(K65)</f>
        <v>#REF!</v>
      </c>
      <c r="L66" s="231">
        <f>SUM(L17:L65)</f>
        <v>0</v>
      </c>
      <c r="M66" s="232">
        <f>SUM(M65)</f>
        <v>0</v>
      </c>
      <c r="N66" s="231"/>
      <c r="O66" s="231">
        <f>SUM(O17:O65)</f>
        <v>0</v>
      </c>
      <c r="P66" s="231"/>
      <c r="Q66" s="233">
        <f>SUM(Q65)</f>
        <v>0</v>
      </c>
      <c r="R66" s="77"/>
      <c r="S66" s="283">
        <f>SUM(S65)</f>
        <v>0</v>
      </c>
      <c r="T66" s="284"/>
      <c r="U66" s="285">
        <f>SUM(U65)</f>
        <v>0</v>
      </c>
      <c r="V66" s="284"/>
      <c r="W66" s="284">
        <f>SUM(W17:W65)</f>
        <v>0</v>
      </c>
      <c r="X66" s="284"/>
      <c r="Y66" s="286">
        <f>SUM(Y65)</f>
        <v>0</v>
      </c>
      <c r="Z66" s="9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</row>
    <row r="67" spans="2:141" x14ac:dyDescent="0.35">
      <c r="B67" s="72" t="s">
        <v>73</v>
      </c>
      <c r="C67" s="73"/>
      <c r="D67" s="74"/>
      <c r="E67" s="75"/>
      <c r="F67" s="73"/>
      <c r="G67" s="74"/>
      <c r="H67" s="75"/>
      <c r="I67" s="73"/>
      <c r="J67" s="74"/>
      <c r="K67" s="74"/>
      <c r="L67" s="75"/>
      <c r="M67" s="155"/>
      <c r="N67" s="74"/>
      <c r="O67" s="74"/>
      <c r="P67" s="74"/>
      <c r="Q67" s="75"/>
      <c r="R67" s="77"/>
      <c r="S67" s="104"/>
      <c r="T67" s="90"/>
      <c r="U67" s="261"/>
      <c r="V67" s="90"/>
      <c r="W67" s="90"/>
      <c r="X67" s="90"/>
      <c r="Y67" s="204"/>
      <c r="Z67" s="9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</row>
    <row r="68" spans="2:141" x14ac:dyDescent="0.35">
      <c r="B68" s="47" t="s">
        <v>67</v>
      </c>
      <c r="C68" s="73"/>
      <c r="D68" s="74"/>
      <c r="E68" s="75"/>
      <c r="F68" s="73"/>
      <c r="G68" s="74"/>
      <c r="H68" s="75"/>
      <c r="I68" s="123" t="e">
        <f>'Monthly R&amp;P'!#REF!</f>
        <v>#REF!</v>
      </c>
      <c r="J68" s="74"/>
      <c r="K68" s="74" t="e">
        <f>'Monthly R&amp;P'!#REF!</f>
        <v>#REF!</v>
      </c>
      <c r="L68" s="75"/>
      <c r="M68" s="155">
        <v>0</v>
      </c>
      <c r="N68" s="74"/>
      <c r="O68" s="74"/>
      <c r="P68" s="74"/>
      <c r="Q68" s="75">
        <f>SUM(M68:O68)</f>
        <v>0</v>
      </c>
      <c r="R68" s="77"/>
      <c r="S68" s="104"/>
      <c r="T68" s="90"/>
      <c r="U68" s="261">
        <f>+'Precept working 1314'!F12</f>
        <v>0</v>
      </c>
      <c r="V68" s="90"/>
      <c r="W68" s="90"/>
      <c r="X68" s="90"/>
      <c r="Y68" s="282">
        <f t="shared" ref="Y68" si="9">+W68+U68</f>
        <v>0</v>
      </c>
      <c r="Z68" s="9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</row>
    <row r="69" spans="2:141" x14ac:dyDescent="0.35">
      <c r="C69" s="108">
        <f>SUM(C68)</f>
        <v>0</v>
      </c>
      <c r="D69" s="231"/>
      <c r="E69" s="231">
        <f>SUM(E68)</f>
        <v>0</v>
      </c>
      <c r="F69" s="108">
        <f>SUM(F68)</f>
        <v>0</v>
      </c>
      <c r="G69" s="231"/>
      <c r="H69" s="231">
        <f>SUM(H68)</f>
        <v>0</v>
      </c>
      <c r="I69" s="108" t="e">
        <f>SUM(I68)</f>
        <v>#REF!</v>
      </c>
      <c r="J69" s="231"/>
      <c r="K69" s="231" t="e">
        <f>SUM(K68)</f>
        <v>#REF!</v>
      </c>
      <c r="L69" s="231">
        <f>SUM(L68)</f>
        <v>0</v>
      </c>
      <c r="M69" s="232">
        <f>SUM(M68)</f>
        <v>0</v>
      </c>
      <c r="N69" s="231"/>
      <c r="O69" s="231">
        <f>SUM(O21:O68)</f>
        <v>0</v>
      </c>
      <c r="P69" s="231"/>
      <c r="Q69" s="233">
        <f>SUM(Q68)</f>
        <v>0</v>
      </c>
      <c r="R69" s="77"/>
      <c r="S69" s="283">
        <f>SUM(S68)</f>
        <v>0</v>
      </c>
      <c r="T69" s="284"/>
      <c r="U69" s="285">
        <f>SUM(U68)</f>
        <v>0</v>
      </c>
      <c r="V69" s="284"/>
      <c r="W69" s="284">
        <f>SUM(W21:W68)</f>
        <v>0</v>
      </c>
      <c r="X69" s="284"/>
      <c r="Y69" s="286">
        <f>SUM(Y68)</f>
        <v>0</v>
      </c>
      <c r="Z69" s="196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</row>
    <row r="70" spans="2:141" x14ac:dyDescent="0.35">
      <c r="B70" s="72" t="s">
        <v>74</v>
      </c>
      <c r="C70" s="73"/>
      <c r="D70" s="74"/>
      <c r="E70" s="75"/>
      <c r="F70" s="73"/>
      <c r="G70" s="74"/>
      <c r="H70" s="75"/>
      <c r="I70" s="73"/>
      <c r="J70" s="74"/>
      <c r="K70" s="74"/>
      <c r="L70" s="75"/>
      <c r="M70" s="155"/>
      <c r="N70" s="74"/>
      <c r="O70" s="74"/>
      <c r="P70" s="74"/>
      <c r="Q70" s="75"/>
      <c r="R70" s="77"/>
      <c r="S70" s="205"/>
      <c r="T70" s="196"/>
      <c r="U70" s="260"/>
      <c r="V70" s="196"/>
      <c r="W70" s="152"/>
      <c r="X70" s="196"/>
      <c r="Y70" s="203"/>
      <c r="Z70" s="196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</row>
    <row r="71" spans="2:141" x14ac:dyDescent="0.35">
      <c r="B71" s="47" t="s">
        <v>76</v>
      </c>
      <c r="C71" s="73"/>
      <c r="D71" s="74"/>
      <c r="E71" s="75"/>
      <c r="F71" s="73"/>
      <c r="G71" s="74"/>
      <c r="H71" s="75"/>
      <c r="I71" s="73" t="e">
        <f>'Monthly R&amp;P'!#REF!</f>
        <v>#REF!</v>
      </c>
      <c r="J71" s="74"/>
      <c r="K71" s="74" t="e">
        <f>'Monthly R&amp;P'!#REF!</f>
        <v>#REF!</v>
      </c>
      <c r="L71" s="75"/>
      <c r="M71" s="155"/>
      <c r="N71" s="74"/>
      <c r="O71" s="74"/>
      <c r="P71" s="74"/>
      <c r="Q71" s="75">
        <f>SUM(M71:O71)</f>
        <v>0</v>
      </c>
      <c r="R71" s="77"/>
      <c r="S71" s="205"/>
      <c r="T71" s="196"/>
      <c r="U71" s="260">
        <f>+'Precept working 1314'!F15</f>
        <v>0</v>
      </c>
      <c r="V71" s="196"/>
      <c r="W71" s="152"/>
      <c r="X71" s="196"/>
      <c r="Y71" s="282">
        <f t="shared" ref="Y71" si="10">+W71+U71</f>
        <v>0</v>
      </c>
      <c r="Z71" s="196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</row>
    <row r="72" spans="2:141" x14ac:dyDescent="0.35">
      <c r="C72" s="108">
        <f>SUM(C71)</f>
        <v>0</v>
      </c>
      <c r="D72" s="231"/>
      <c r="E72" s="231">
        <f>SUM(E71)</f>
        <v>0</v>
      </c>
      <c r="F72" s="108">
        <f>SUM(F71)</f>
        <v>0</v>
      </c>
      <c r="G72" s="231"/>
      <c r="H72" s="231">
        <f>SUM(H71)</f>
        <v>0</v>
      </c>
      <c r="I72" s="108" t="e">
        <f>SUM(I71)</f>
        <v>#REF!</v>
      </c>
      <c r="J72" s="231"/>
      <c r="K72" s="231" t="e">
        <f>SUM(K71)</f>
        <v>#REF!</v>
      </c>
      <c r="L72" s="231">
        <f>SUM(L71)</f>
        <v>0</v>
      </c>
      <c r="M72" s="232">
        <f>SUM(M71)</f>
        <v>0</v>
      </c>
      <c r="N72" s="231"/>
      <c r="O72" s="231">
        <f>SUM(O71)</f>
        <v>0</v>
      </c>
      <c r="P72" s="231"/>
      <c r="Q72" s="233">
        <f>SUM(Q71)</f>
        <v>0</v>
      </c>
      <c r="R72" s="77"/>
      <c r="S72" s="283">
        <f>SUM(S71)</f>
        <v>0</v>
      </c>
      <c r="T72" s="284"/>
      <c r="U72" s="285">
        <f>SUM(U71)</f>
        <v>0</v>
      </c>
      <c r="V72" s="284"/>
      <c r="W72" s="284">
        <f>SUM(W71)</f>
        <v>0</v>
      </c>
      <c r="X72" s="284"/>
      <c r="Y72" s="286">
        <f>SUM(Y71)</f>
        <v>0</v>
      </c>
      <c r="Z72" s="196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</row>
    <row r="73" spans="2:141" x14ac:dyDescent="0.35">
      <c r="B73" s="72" t="s">
        <v>75</v>
      </c>
      <c r="C73" s="73"/>
      <c r="D73" s="74"/>
      <c r="E73" s="75"/>
      <c r="F73" s="73"/>
      <c r="G73" s="74"/>
      <c r="H73" s="75"/>
      <c r="I73" s="73"/>
      <c r="J73" s="74"/>
      <c r="K73" s="74"/>
      <c r="L73" s="75"/>
      <c r="M73" s="155"/>
      <c r="N73" s="74"/>
      <c r="O73" s="74"/>
      <c r="P73" s="74"/>
      <c r="Q73" s="75"/>
      <c r="R73" s="77"/>
      <c r="S73" s="205"/>
      <c r="T73" s="196"/>
      <c r="U73" s="260"/>
      <c r="V73" s="196"/>
      <c r="W73" s="152"/>
      <c r="X73" s="196"/>
      <c r="Y73" s="203"/>
      <c r="Z73" s="196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</row>
    <row r="74" spans="2:141" x14ac:dyDescent="0.35">
      <c r="B74" s="47" t="s">
        <v>104</v>
      </c>
      <c r="C74" s="73"/>
      <c r="D74" s="74"/>
      <c r="E74" s="75"/>
      <c r="F74" s="73"/>
      <c r="G74" s="74"/>
      <c r="H74" s="75"/>
      <c r="I74" s="73" t="e">
        <f>'Monthly R&amp;P'!#REF!</f>
        <v>#REF!</v>
      </c>
      <c r="J74" s="74"/>
      <c r="K74" s="74" t="e">
        <f>'Monthly R&amp;P'!#REF!</f>
        <v>#REF!</v>
      </c>
      <c r="L74" s="75"/>
      <c r="M74" s="155">
        <v>0</v>
      </c>
      <c r="N74" s="74"/>
      <c r="O74" s="74"/>
      <c r="P74" s="74"/>
      <c r="Q74" s="75">
        <f>SUM(M74:O74)</f>
        <v>0</v>
      </c>
      <c r="R74" s="77"/>
      <c r="S74" s="205"/>
      <c r="T74" s="196"/>
      <c r="U74" s="260">
        <f>+'Precept working 1314'!F18</f>
        <v>0</v>
      </c>
      <c r="V74" s="196"/>
      <c r="W74" s="152"/>
      <c r="X74" s="196"/>
      <c r="Y74" s="282">
        <f t="shared" ref="Y74" si="11">+W74+U74</f>
        <v>0</v>
      </c>
      <c r="Z74" s="196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</row>
    <row r="75" spans="2:141" x14ac:dyDescent="0.35">
      <c r="C75" s="108">
        <f>SUM(C74)</f>
        <v>0</v>
      </c>
      <c r="D75" s="231"/>
      <c r="E75" s="231">
        <f>SUM(E74)</f>
        <v>0</v>
      </c>
      <c r="F75" s="108">
        <f>SUM(F74)</f>
        <v>0</v>
      </c>
      <c r="G75" s="231"/>
      <c r="H75" s="231">
        <f>SUM(H74)</f>
        <v>0</v>
      </c>
      <c r="I75" s="108" t="e">
        <f>SUM(I74)</f>
        <v>#REF!</v>
      </c>
      <c r="J75" s="231"/>
      <c r="K75" s="231" t="e">
        <f>SUM(K74)</f>
        <v>#REF!</v>
      </c>
      <c r="L75" s="231">
        <f>SUM(L74)</f>
        <v>0</v>
      </c>
      <c r="M75" s="232">
        <f>SUM(M74)</f>
        <v>0</v>
      </c>
      <c r="N75" s="231"/>
      <c r="O75" s="231">
        <f>SUM(O74)</f>
        <v>0</v>
      </c>
      <c r="P75" s="231"/>
      <c r="Q75" s="233">
        <f>SUM(Q74)</f>
        <v>0</v>
      </c>
      <c r="R75" s="77"/>
      <c r="S75" s="283">
        <f>SUM(S74)</f>
        <v>0</v>
      </c>
      <c r="T75" s="284"/>
      <c r="U75" s="285">
        <f>SUM(U74)</f>
        <v>0</v>
      </c>
      <c r="V75" s="284"/>
      <c r="W75" s="284">
        <f>SUM(W74)</f>
        <v>0</v>
      </c>
      <c r="X75" s="284"/>
      <c r="Y75" s="286">
        <f>SUM(Y74)</f>
        <v>0</v>
      </c>
      <c r="Z75" s="196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</row>
    <row r="76" spans="2:141" x14ac:dyDescent="0.35">
      <c r="B76" s="72" t="s">
        <v>77</v>
      </c>
      <c r="C76" s="73"/>
      <c r="D76" s="74"/>
      <c r="E76" s="75"/>
      <c r="F76" s="73"/>
      <c r="G76" s="74"/>
      <c r="H76" s="75"/>
      <c r="I76" s="73"/>
      <c r="J76" s="74"/>
      <c r="K76" s="74"/>
      <c r="L76" s="75"/>
      <c r="M76" s="155"/>
      <c r="N76" s="74"/>
      <c r="O76" s="74"/>
      <c r="P76" s="74"/>
      <c r="Q76" s="75"/>
      <c r="R76" s="77"/>
      <c r="S76" s="205"/>
      <c r="T76" s="196"/>
      <c r="U76" s="260"/>
      <c r="V76" s="196"/>
      <c r="W76" s="152"/>
      <c r="X76" s="196"/>
      <c r="Y76" s="203"/>
      <c r="Z76" s="196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</row>
    <row r="77" spans="2:141" x14ac:dyDescent="0.35">
      <c r="B77" s="47" t="s">
        <v>191</v>
      </c>
      <c r="C77" s="73"/>
      <c r="D77" s="74"/>
      <c r="E77" s="75"/>
      <c r="F77" s="73"/>
      <c r="G77" s="74"/>
      <c r="H77" s="75"/>
      <c r="I77" s="73" t="e">
        <f>'Monthly R&amp;P'!#REF!</f>
        <v>#REF!</v>
      </c>
      <c r="J77" s="74"/>
      <c r="K77" s="74" t="e">
        <f>'Monthly R&amp;P'!#REF!</f>
        <v>#REF!</v>
      </c>
      <c r="L77" s="75"/>
      <c r="M77" s="155">
        <v>0</v>
      </c>
      <c r="N77" s="74"/>
      <c r="O77" s="74"/>
      <c r="P77" s="74"/>
      <c r="Q77" s="75">
        <f>SUM(M77:O77)</f>
        <v>0</v>
      </c>
      <c r="R77" s="77"/>
      <c r="S77" s="151">
        <v>950</v>
      </c>
      <c r="T77" s="196"/>
      <c r="U77" s="260">
        <f>+'Precept working 1314'!F23</f>
        <v>0</v>
      </c>
      <c r="V77" s="196"/>
      <c r="W77" s="152"/>
      <c r="X77" s="196"/>
      <c r="Y77" s="203"/>
      <c r="Z77" s="196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</row>
    <row r="78" spans="2:141" x14ac:dyDescent="0.35">
      <c r="B78" s="47" t="s">
        <v>99</v>
      </c>
      <c r="C78" s="73"/>
      <c r="D78" s="74"/>
      <c r="E78" s="75"/>
      <c r="F78" s="73"/>
      <c r="G78" s="74"/>
      <c r="H78" s="75"/>
      <c r="I78" s="73"/>
      <c r="J78" s="74"/>
      <c r="K78" s="74"/>
      <c r="L78" s="75"/>
      <c r="M78" s="155"/>
      <c r="N78" s="74"/>
      <c r="O78" s="74"/>
      <c r="P78" s="74"/>
      <c r="Q78" s="75"/>
      <c r="R78" s="77"/>
      <c r="S78" s="151">
        <v>0</v>
      </c>
      <c r="T78" s="196"/>
      <c r="U78" s="260">
        <f>+'Precept working 1314'!F21</f>
        <v>0</v>
      </c>
      <c r="V78" s="196"/>
      <c r="W78" s="152"/>
      <c r="X78" s="196"/>
      <c r="Y78" s="203"/>
      <c r="Z78" s="196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</row>
    <row r="79" spans="2:141" x14ac:dyDescent="0.35">
      <c r="B79" s="47" t="s">
        <v>100</v>
      </c>
      <c r="C79" s="73"/>
      <c r="D79" s="74"/>
      <c r="E79" s="75"/>
      <c r="F79" s="73"/>
      <c r="G79" s="74"/>
      <c r="H79" s="75"/>
      <c r="I79" s="73" t="e">
        <f>'Monthly R&amp;P'!#REF!</f>
        <v>#REF!</v>
      </c>
      <c r="J79" s="74"/>
      <c r="K79" s="74" t="e">
        <f>'Monthly R&amp;P'!#REF!</f>
        <v>#REF!</v>
      </c>
      <c r="L79" s="75"/>
      <c r="M79" s="155">
        <v>0</v>
      </c>
      <c r="N79" s="74"/>
      <c r="O79" s="82"/>
      <c r="P79" s="74"/>
      <c r="Q79" s="75">
        <f>SUM(M79:O79)</f>
        <v>0</v>
      </c>
      <c r="R79" s="77"/>
      <c r="S79" s="151" t="e">
        <f>+'Monthly R&amp;P'!#REF!</f>
        <v>#REF!</v>
      </c>
      <c r="T79" s="196"/>
      <c r="U79" s="260">
        <f>+'Precept working 1314'!F22</f>
        <v>0</v>
      </c>
      <c r="V79" s="196"/>
      <c r="W79" s="152"/>
      <c r="X79" s="196"/>
      <c r="Y79" s="282">
        <f t="shared" ref="Y79" si="12">+W79+U79</f>
        <v>0</v>
      </c>
      <c r="Z79" s="196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</row>
    <row r="80" spans="2:141" x14ac:dyDescent="0.35">
      <c r="C80" s="108">
        <f>SUM(C79)</f>
        <v>0</v>
      </c>
      <c r="D80" s="231"/>
      <c r="E80" s="231">
        <f>SUM(E79)</f>
        <v>0</v>
      </c>
      <c r="F80" s="108">
        <f>SUM(F79)</f>
        <v>0</v>
      </c>
      <c r="G80" s="231"/>
      <c r="H80" s="231">
        <f>SUM(H79)</f>
        <v>0</v>
      </c>
      <c r="I80" s="108" t="e">
        <f>SUM(I79)</f>
        <v>#REF!</v>
      </c>
      <c r="J80" s="231"/>
      <c r="K80" s="231" t="e">
        <f>SUM(K79)</f>
        <v>#REF!</v>
      </c>
      <c r="L80" s="231">
        <f>SUM(L79)</f>
        <v>0</v>
      </c>
      <c r="M80" s="232">
        <f>SUM(M79)</f>
        <v>0</v>
      </c>
      <c r="N80" s="231"/>
      <c r="O80" s="231">
        <f>SUM(O79)</f>
        <v>0</v>
      </c>
      <c r="P80" s="231"/>
      <c r="Q80" s="233">
        <f>SUM(Q79)</f>
        <v>0</v>
      </c>
      <c r="R80" s="77"/>
      <c r="S80" s="283" t="e">
        <f>+S79+S77</f>
        <v>#REF!</v>
      </c>
      <c r="T80" s="284"/>
      <c r="U80" s="285">
        <f>SUM(U79)</f>
        <v>0</v>
      </c>
      <c r="V80" s="284"/>
      <c r="W80" s="284">
        <f>SUM(W79)</f>
        <v>0</v>
      </c>
      <c r="X80" s="284"/>
      <c r="Y80" s="286">
        <f>SUM(Y79)</f>
        <v>0</v>
      </c>
      <c r="Z80" s="196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</row>
    <row r="81" spans="1:141" x14ac:dyDescent="0.35">
      <c r="B81" s="72" t="s">
        <v>192</v>
      </c>
      <c r="C81" s="73"/>
      <c r="D81" s="74"/>
      <c r="E81" s="75"/>
      <c r="F81" s="73"/>
      <c r="G81" s="74"/>
      <c r="H81" s="75"/>
      <c r="I81" s="73"/>
      <c r="J81" s="74"/>
      <c r="K81" s="74"/>
      <c r="L81" s="75"/>
      <c r="M81" s="155"/>
      <c r="N81" s="74"/>
      <c r="O81" s="74"/>
      <c r="P81" s="74"/>
      <c r="Q81" s="75"/>
      <c r="R81" s="77"/>
      <c r="S81" s="205"/>
      <c r="T81" s="196"/>
      <c r="U81" s="260"/>
      <c r="V81" s="196"/>
      <c r="W81" s="152"/>
      <c r="X81" s="196"/>
      <c r="Y81" s="203"/>
      <c r="Z81" s="196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</row>
    <row r="82" spans="1:141" x14ac:dyDescent="0.35">
      <c r="B82" s="47" t="s">
        <v>97</v>
      </c>
      <c r="C82" s="73"/>
      <c r="D82" s="74"/>
      <c r="E82" s="75"/>
      <c r="F82" s="73">
        <v>250</v>
      </c>
      <c r="G82" s="74"/>
      <c r="H82" s="75"/>
      <c r="I82" s="73" t="e">
        <f>'Monthly R&amp;P'!#REF!</f>
        <v>#REF!</v>
      </c>
      <c r="J82" s="74"/>
      <c r="K82" s="74" t="e">
        <f>'Monthly R&amp;P'!#REF!</f>
        <v>#REF!</v>
      </c>
      <c r="L82" s="75"/>
      <c r="M82" s="155">
        <v>0</v>
      </c>
      <c r="N82" s="74"/>
      <c r="O82" s="89"/>
      <c r="P82" s="74"/>
      <c r="Q82" s="75">
        <f>SUM(M82:O82)</f>
        <v>0</v>
      </c>
      <c r="R82" s="77"/>
      <c r="S82" s="151" t="e">
        <f>+'Monthly R&amp;P'!#REF!</f>
        <v>#REF!</v>
      </c>
      <c r="T82" s="196"/>
      <c r="U82" s="260">
        <f>+'Precept working 1314'!F26</f>
        <v>0</v>
      </c>
      <c r="V82" s="196"/>
      <c r="W82" s="152"/>
      <c r="X82" s="196"/>
      <c r="Y82" s="282">
        <f t="shared" ref="Y82" si="13">+W82+U82</f>
        <v>0</v>
      </c>
      <c r="Z82" s="196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</row>
    <row r="83" spans="1:141" x14ac:dyDescent="0.35">
      <c r="B83" s="128"/>
      <c r="C83" s="108">
        <f>SUM(C82)</f>
        <v>0</v>
      </c>
      <c r="D83" s="231"/>
      <c r="E83" s="231">
        <f>SUM(E82)</f>
        <v>0</v>
      </c>
      <c r="F83" s="108">
        <f>SUM(F82)</f>
        <v>250</v>
      </c>
      <c r="G83" s="231"/>
      <c r="H83" s="231">
        <f>SUM(H82)</f>
        <v>0</v>
      </c>
      <c r="I83" s="108" t="e">
        <f>SUM(I82)</f>
        <v>#REF!</v>
      </c>
      <c r="J83" s="231"/>
      <c r="K83" s="231" t="e">
        <f>SUM(K82)</f>
        <v>#REF!</v>
      </c>
      <c r="L83" s="231">
        <f>SUM(L82)</f>
        <v>0</v>
      </c>
      <c r="M83" s="232">
        <f>SUM(M82)</f>
        <v>0</v>
      </c>
      <c r="N83" s="231"/>
      <c r="O83" s="231">
        <f>SUM(O82)</f>
        <v>0</v>
      </c>
      <c r="P83" s="231"/>
      <c r="Q83" s="233">
        <f>SUM(Q82)</f>
        <v>0</v>
      </c>
      <c r="R83" s="77"/>
      <c r="S83" s="283" t="e">
        <f>SUM(S82)</f>
        <v>#REF!</v>
      </c>
      <c r="T83" s="284"/>
      <c r="U83" s="285">
        <f>SUM(U82)</f>
        <v>0</v>
      </c>
      <c r="V83" s="284"/>
      <c r="W83" s="284">
        <f>SUM(W82)</f>
        <v>0</v>
      </c>
      <c r="X83" s="284"/>
      <c r="Y83" s="286">
        <f>SUM(Y82)</f>
        <v>0</v>
      </c>
      <c r="Z83" s="196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</row>
    <row r="84" spans="1:141" x14ac:dyDescent="0.35">
      <c r="C84" s="92"/>
      <c r="Q84" s="239"/>
      <c r="S84" s="92"/>
      <c r="T84" s="47"/>
      <c r="U84" s="290"/>
      <c r="V84" s="47"/>
      <c r="W84" s="47"/>
      <c r="X84" s="47"/>
      <c r="Y84" s="138"/>
      <c r="Z84" s="197"/>
    </row>
    <row r="85" spans="1:141" s="156" customFormat="1" ht="18" x14ac:dyDescent="0.35">
      <c r="A85" s="189" t="s">
        <v>170</v>
      </c>
      <c r="M85" s="157">
        <f>M66+M69+M72+M75+M80+M83</f>
        <v>0</v>
      </c>
      <c r="S85" s="206" t="e">
        <f>S66+S69+S72+S75+S80+S83</f>
        <v>#REF!</v>
      </c>
      <c r="T85" s="291"/>
      <c r="U85" s="262">
        <f>U66+U69+U72+U75+U80+U83</f>
        <v>0</v>
      </c>
      <c r="V85" s="291"/>
      <c r="W85" s="291"/>
      <c r="X85" s="291"/>
      <c r="Y85" s="214">
        <f>Y66+Y69+Y72+Y75+Y80+Y83</f>
        <v>0</v>
      </c>
      <c r="Z85" s="198"/>
    </row>
    <row r="86" spans="1:141" s="156" customFormat="1" ht="18" x14ac:dyDescent="0.35">
      <c r="S86" s="206"/>
      <c r="T86" s="291"/>
      <c r="U86" s="262"/>
      <c r="V86" s="291"/>
      <c r="W86" s="291"/>
      <c r="X86" s="291"/>
      <c r="Y86" s="214"/>
      <c r="Z86" s="198"/>
    </row>
    <row r="87" spans="1:141" s="156" customFormat="1" ht="18" x14ac:dyDescent="0.35">
      <c r="A87" s="156" t="s">
        <v>171</v>
      </c>
      <c r="M87" s="157" t="e">
        <f>M58+M85</f>
        <v>#REF!</v>
      </c>
      <c r="S87" s="206" t="e">
        <f>S58+S85</f>
        <v>#REF!</v>
      </c>
      <c r="T87" s="291"/>
      <c r="U87" s="262">
        <f>U58+U85</f>
        <v>15595</v>
      </c>
      <c r="V87" s="291"/>
      <c r="W87" s="291"/>
      <c r="X87" s="291"/>
      <c r="Y87" s="214">
        <f>Y58+Y85</f>
        <v>12675</v>
      </c>
      <c r="Z87" s="198"/>
    </row>
    <row r="88" spans="1:141" s="156" customFormat="1" ht="18" x14ac:dyDescent="0.35">
      <c r="S88" s="292"/>
      <c r="T88" s="291"/>
      <c r="U88" s="293"/>
      <c r="V88" s="291"/>
      <c r="W88" s="291"/>
      <c r="X88" s="291"/>
      <c r="Y88" s="294"/>
      <c r="Z88" s="198"/>
    </row>
    <row r="89" spans="1:141" s="156" customFormat="1" ht="18.5" thickBot="1" x14ac:dyDescent="0.4">
      <c r="S89" s="292"/>
      <c r="T89" s="291"/>
      <c r="U89" s="293"/>
      <c r="V89" s="291"/>
      <c r="W89" s="291"/>
      <c r="X89" s="291"/>
      <c r="Y89" s="294"/>
      <c r="Z89" s="198"/>
    </row>
    <row r="90" spans="1:141" ht="16" thickBot="1" x14ac:dyDescent="0.4">
      <c r="B90" s="240" t="s">
        <v>39</v>
      </c>
      <c r="C90" s="241">
        <f>C22+C30+C34+C37+C42+C53+C56+C63+C66+C69+C72+C75+C80+C83</f>
        <v>14315</v>
      </c>
      <c r="D90" s="242"/>
      <c r="E90" s="243">
        <f>E22+E30+E34+E37+E42+E53+E56+E63+E66+E69+E72+E75+E80+E83</f>
        <v>13844.590000000002</v>
      </c>
      <c r="F90" s="241">
        <f>F22+F30+F34+F37+F42+F53+F56+F63+F66+F69+F72+F75+F80+F83</f>
        <v>13073</v>
      </c>
      <c r="G90" s="242"/>
      <c r="H90" s="243">
        <f>H22+H30+H34+H37+H42+H53+H56+H63+H66+H69+H72+H75+H80+H83</f>
        <v>13456.76</v>
      </c>
      <c r="I90" s="241" t="e">
        <f>I22+I30+I34+I37+I42+I53+I56+I63+I66+I69+I72+I75+I80+I83</f>
        <v>#REF!</v>
      </c>
      <c r="J90" s="242"/>
      <c r="K90" s="242" t="e">
        <f>K22+K30+K34+K37+K42+K53+K56+K63+K66+K69+K72+K75+K80+K83</f>
        <v>#REF!</v>
      </c>
      <c r="L90" s="241">
        <f>L22+L30+L34+L37+L42+L53+L56+L63+L66+L69+L72+L75+L80+L83</f>
        <v>0</v>
      </c>
      <c r="M90" s="244" t="e">
        <f>M22+M30+M34+M37+M42+M53+M56+M63+M66+M69+M72+M75+M80+M83</f>
        <v>#REF!</v>
      </c>
      <c r="N90" s="242"/>
      <c r="O90" s="242">
        <f>O22+O30+O34+O37+O42+O53+O56+O63+O66+O69+O72+O75+O80+O83</f>
        <v>0</v>
      </c>
      <c r="P90" s="242"/>
      <c r="Q90" s="243" t="e">
        <f>Q22+Q30+Q34+Q37+Q42+Q53+Q56+Q63+Q66+Q69+Q72+Q75+Q80+Q83</f>
        <v>#REF!</v>
      </c>
      <c r="R90" s="77"/>
      <c r="S90" s="295" t="e">
        <f>S22+S30+S34+S37+S42+S53+S56+S63+S66+S69+S72+S75+S80+S83</f>
        <v>#REF!</v>
      </c>
      <c r="T90" s="90"/>
      <c r="U90" s="296">
        <f>U22+U30+U34+U37+U42+U53+U56+U63+U66+U69+U72+U75+U80+U83</f>
        <v>15595</v>
      </c>
      <c r="V90" s="90"/>
      <c r="W90" s="90"/>
      <c r="X90" s="90"/>
      <c r="Y90" s="297">
        <f>Y22+Y30+Y34+Y37+Y42+Y53+Y56+Y63+Y66+Y69+Y72+Y75+Y80+Y83</f>
        <v>12675</v>
      </c>
      <c r="Z90" s="9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  <c r="CN90" s="80"/>
      <c r="CO90" s="80"/>
      <c r="CP90" s="80"/>
      <c r="CQ90" s="80"/>
      <c r="CR90" s="80"/>
      <c r="CS90" s="80"/>
      <c r="CT90" s="80"/>
      <c r="CU90" s="80"/>
      <c r="CV90" s="80"/>
      <c r="CW90" s="80"/>
      <c r="CX90" s="80"/>
      <c r="CY90" s="80"/>
      <c r="CZ90" s="80"/>
      <c r="DA90" s="80"/>
      <c r="DB90" s="80"/>
      <c r="DC90" s="80"/>
      <c r="DD90" s="80"/>
      <c r="DE90" s="80"/>
      <c r="DF90" s="80"/>
      <c r="DG90" s="80"/>
      <c r="DH90" s="80"/>
      <c r="DI90" s="80"/>
      <c r="DJ90" s="80"/>
      <c r="DK90" s="80"/>
      <c r="DL90" s="80"/>
      <c r="DM90" s="80"/>
      <c r="DN90" s="80"/>
      <c r="DO90" s="80"/>
      <c r="DP90" s="80"/>
      <c r="DQ90" s="80"/>
      <c r="DR90" s="80"/>
      <c r="DS90" s="80"/>
      <c r="DT90" s="80"/>
      <c r="DU90" s="80"/>
      <c r="DV90" s="80"/>
      <c r="DW90" s="80"/>
      <c r="DX90" s="80"/>
      <c r="DY90" s="80"/>
      <c r="DZ90" s="80"/>
      <c r="EA90" s="80"/>
      <c r="EB90" s="80"/>
      <c r="EC90" s="80"/>
      <c r="ED90" s="80"/>
      <c r="EE90" s="80"/>
      <c r="EF90" s="80"/>
      <c r="EG90" s="80"/>
      <c r="EH90" s="80"/>
      <c r="EI90" s="80"/>
      <c r="EJ90" s="80"/>
      <c r="EK90" s="80"/>
    </row>
    <row r="91" spans="1:141" x14ac:dyDescent="0.35">
      <c r="C91" s="96"/>
      <c r="D91" s="245"/>
      <c r="E91" s="97"/>
      <c r="F91" s="96"/>
      <c r="G91" s="245"/>
      <c r="H91" s="97"/>
      <c r="I91" s="96"/>
      <c r="J91" s="245"/>
      <c r="K91" s="245"/>
      <c r="L91" s="97"/>
      <c r="M91" s="246"/>
      <c r="N91" s="245"/>
      <c r="O91" s="245"/>
      <c r="P91" s="245"/>
      <c r="Q91" s="98"/>
      <c r="R91" s="77"/>
      <c r="S91" s="104"/>
      <c r="T91" s="90"/>
      <c r="U91" s="261"/>
      <c r="V91" s="90"/>
      <c r="W91" s="90"/>
      <c r="X91" s="90"/>
      <c r="Y91" s="204"/>
      <c r="Z91" s="9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  <c r="CN91" s="80"/>
      <c r="CO91" s="80"/>
      <c r="CP91" s="80"/>
      <c r="CQ91" s="80"/>
      <c r="CR91" s="80"/>
      <c r="CS91" s="80"/>
      <c r="CT91" s="80"/>
      <c r="CU91" s="80"/>
      <c r="CV91" s="80"/>
      <c r="CW91" s="80"/>
      <c r="CX91" s="80"/>
      <c r="CY91" s="80"/>
      <c r="CZ91" s="80"/>
      <c r="DA91" s="80"/>
      <c r="DB91" s="80"/>
      <c r="DC91" s="80"/>
      <c r="DD91" s="80"/>
      <c r="DE91" s="80"/>
      <c r="DF91" s="80"/>
      <c r="DG91" s="80"/>
      <c r="DH91" s="80"/>
      <c r="DI91" s="80"/>
      <c r="DJ91" s="80"/>
      <c r="DK91" s="80"/>
      <c r="DL91" s="80"/>
      <c r="DM91" s="80"/>
      <c r="DN91" s="80"/>
      <c r="DO91" s="80"/>
      <c r="DP91" s="80"/>
      <c r="DQ91" s="80"/>
      <c r="DR91" s="80"/>
      <c r="DS91" s="80"/>
      <c r="DT91" s="80"/>
      <c r="DU91" s="80"/>
      <c r="DV91" s="80"/>
      <c r="DW91" s="80"/>
      <c r="DX91" s="80"/>
      <c r="DY91" s="80"/>
      <c r="DZ91" s="80"/>
      <c r="EA91" s="80"/>
      <c r="EB91" s="80"/>
      <c r="EC91" s="80"/>
      <c r="ED91" s="80"/>
      <c r="EE91" s="80"/>
      <c r="EF91" s="80"/>
      <c r="EG91" s="80"/>
      <c r="EH91" s="80"/>
      <c r="EI91" s="80"/>
      <c r="EJ91" s="80"/>
      <c r="EK91" s="80"/>
    </row>
    <row r="92" spans="1:141" x14ac:dyDescent="0.35">
      <c r="C92" s="73"/>
      <c r="D92" s="74"/>
      <c r="E92" s="75"/>
      <c r="F92" s="73"/>
      <c r="G92" s="74"/>
      <c r="H92" s="75"/>
      <c r="I92" s="73"/>
      <c r="J92" s="74"/>
      <c r="K92" s="74"/>
      <c r="L92" s="75"/>
      <c r="M92" s="155"/>
      <c r="N92" s="74"/>
      <c r="O92" s="74"/>
      <c r="P92" s="74"/>
      <c r="Q92" s="76"/>
      <c r="R92" s="77"/>
      <c r="S92" s="104"/>
      <c r="T92" s="90"/>
      <c r="U92" s="261"/>
      <c r="V92" s="90"/>
      <c r="W92" s="90"/>
      <c r="X92" s="90"/>
      <c r="Y92" s="204"/>
      <c r="Z92" s="9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80"/>
      <c r="CP92" s="80"/>
      <c r="CQ92" s="80"/>
      <c r="CR92" s="80"/>
      <c r="CS92" s="80"/>
      <c r="CT92" s="80"/>
      <c r="CU92" s="80"/>
      <c r="CV92" s="80"/>
      <c r="CW92" s="80"/>
      <c r="CX92" s="80"/>
      <c r="CY92" s="80"/>
      <c r="CZ92" s="80"/>
      <c r="DA92" s="80"/>
      <c r="DB92" s="80"/>
      <c r="DC92" s="80"/>
      <c r="DD92" s="80"/>
      <c r="DE92" s="80"/>
      <c r="DF92" s="80"/>
      <c r="DG92" s="80"/>
      <c r="DH92" s="80"/>
      <c r="DI92" s="80"/>
      <c r="DJ92" s="80"/>
      <c r="DK92" s="80"/>
      <c r="DL92" s="80"/>
      <c r="DM92" s="80"/>
      <c r="DN92" s="80"/>
      <c r="DO92" s="80"/>
      <c r="DP92" s="80"/>
      <c r="DQ92" s="80"/>
      <c r="DR92" s="80"/>
      <c r="DS92" s="80"/>
      <c r="DT92" s="80"/>
      <c r="DU92" s="80"/>
      <c r="DV92" s="80"/>
      <c r="DW92" s="80"/>
      <c r="DX92" s="80"/>
      <c r="DY92" s="80"/>
      <c r="DZ92" s="80"/>
      <c r="EA92" s="80"/>
      <c r="EB92" s="80"/>
      <c r="EC92" s="80"/>
      <c r="ED92" s="80"/>
      <c r="EE92" s="80"/>
      <c r="EF92" s="80"/>
      <c r="EG92" s="80"/>
      <c r="EH92" s="80"/>
      <c r="EI92" s="80"/>
      <c r="EJ92" s="80"/>
      <c r="EK92" s="80"/>
    </row>
    <row r="93" spans="1:141" x14ac:dyDescent="0.35">
      <c r="C93" s="73"/>
      <c r="D93" s="74"/>
      <c r="E93" s="75"/>
      <c r="F93" s="73"/>
      <c r="G93" s="74"/>
      <c r="H93" s="75"/>
      <c r="I93" s="73"/>
      <c r="J93" s="74"/>
      <c r="K93" s="74"/>
      <c r="L93" s="75"/>
      <c r="M93" s="155"/>
      <c r="N93" s="74"/>
      <c r="O93" s="74"/>
      <c r="P93" s="74"/>
      <c r="Q93" s="76"/>
      <c r="R93" s="77"/>
      <c r="S93" s="104"/>
      <c r="T93" s="90"/>
      <c r="U93" s="261"/>
      <c r="V93" s="90"/>
      <c r="W93" s="90"/>
      <c r="X93" s="90"/>
      <c r="Y93" s="204"/>
      <c r="Z93" s="9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  <c r="CN93" s="80"/>
      <c r="CO93" s="80"/>
      <c r="CP93" s="80"/>
      <c r="CQ93" s="80"/>
      <c r="CR93" s="80"/>
      <c r="CS93" s="80"/>
      <c r="CT93" s="80"/>
      <c r="CU93" s="80"/>
      <c r="CV93" s="80"/>
      <c r="CW93" s="80"/>
      <c r="CX93" s="80"/>
      <c r="CY93" s="80"/>
      <c r="CZ93" s="80"/>
      <c r="DA93" s="80"/>
      <c r="DB93" s="80"/>
      <c r="DC93" s="80"/>
      <c r="DD93" s="80"/>
      <c r="DE93" s="80"/>
      <c r="DF93" s="80"/>
      <c r="DG93" s="80"/>
      <c r="DH93" s="80"/>
      <c r="DI93" s="80"/>
      <c r="DJ93" s="80"/>
      <c r="DK93" s="80"/>
      <c r="DL93" s="80"/>
      <c r="DM93" s="80"/>
      <c r="DN93" s="80"/>
      <c r="DO93" s="80"/>
      <c r="DP93" s="80"/>
      <c r="DQ93" s="80"/>
      <c r="DR93" s="80"/>
      <c r="DS93" s="80"/>
      <c r="DT93" s="80"/>
      <c r="DU93" s="80"/>
      <c r="DV93" s="80"/>
      <c r="DW93" s="80"/>
      <c r="DX93" s="80"/>
      <c r="DY93" s="80"/>
      <c r="DZ93" s="80"/>
      <c r="EA93" s="80"/>
      <c r="EB93" s="80"/>
      <c r="EC93" s="80"/>
      <c r="ED93" s="80"/>
      <c r="EE93" s="80"/>
      <c r="EF93" s="80"/>
      <c r="EG93" s="80"/>
      <c r="EH93" s="80"/>
      <c r="EI93" s="80"/>
      <c r="EJ93" s="80"/>
      <c r="EK93" s="80"/>
    </row>
    <row r="94" spans="1:141" x14ac:dyDescent="0.35">
      <c r="C94" s="73"/>
      <c r="D94" s="74"/>
      <c r="E94" s="75"/>
      <c r="F94" s="73"/>
      <c r="G94" s="74"/>
      <c r="H94" s="75"/>
      <c r="I94" s="73"/>
      <c r="J94" s="74"/>
      <c r="K94" s="74"/>
      <c r="L94" s="75"/>
      <c r="M94" s="155"/>
      <c r="N94" s="74"/>
      <c r="O94" s="74"/>
      <c r="P94" s="74"/>
      <c r="Q94" s="76"/>
      <c r="R94" s="77"/>
      <c r="S94" s="104"/>
      <c r="T94" s="90"/>
      <c r="U94" s="261"/>
      <c r="V94" s="90"/>
      <c r="W94" s="90"/>
      <c r="X94" s="90"/>
      <c r="Y94" s="204"/>
      <c r="Z94" s="9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  <c r="CN94" s="80"/>
      <c r="CO94" s="80"/>
      <c r="CP94" s="80"/>
      <c r="CQ94" s="80"/>
      <c r="CR94" s="80"/>
      <c r="CS94" s="80"/>
      <c r="CT94" s="80"/>
      <c r="CU94" s="80"/>
      <c r="CV94" s="80"/>
      <c r="CW94" s="80"/>
      <c r="CX94" s="80"/>
      <c r="CY94" s="80"/>
      <c r="CZ94" s="80"/>
      <c r="DA94" s="80"/>
      <c r="DB94" s="80"/>
      <c r="DC94" s="80"/>
      <c r="DD94" s="80"/>
      <c r="DE94" s="80"/>
      <c r="DF94" s="80"/>
      <c r="DG94" s="80"/>
      <c r="DH94" s="80"/>
      <c r="DI94" s="80"/>
      <c r="DJ94" s="80"/>
      <c r="DK94" s="80"/>
      <c r="DL94" s="80"/>
      <c r="DM94" s="80"/>
      <c r="DN94" s="80"/>
      <c r="DO94" s="80"/>
      <c r="DP94" s="80"/>
      <c r="DQ94" s="80"/>
      <c r="DR94" s="80"/>
      <c r="DS94" s="80"/>
      <c r="DT94" s="80"/>
      <c r="DU94" s="80"/>
      <c r="DV94" s="80"/>
      <c r="DW94" s="80"/>
      <c r="DX94" s="80"/>
      <c r="DY94" s="80"/>
      <c r="DZ94" s="80"/>
      <c r="EA94" s="80"/>
      <c r="EB94" s="80"/>
      <c r="EC94" s="80"/>
      <c r="ED94" s="80"/>
      <c r="EE94" s="80"/>
      <c r="EF94" s="80"/>
      <c r="EG94" s="80"/>
      <c r="EH94" s="80"/>
      <c r="EI94" s="80"/>
      <c r="EJ94" s="80"/>
      <c r="EK94" s="80"/>
    </row>
    <row r="95" spans="1:141" ht="16" thickBot="1" x14ac:dyDescent="0.4">
      <c r="B95" s="47" t="s">
        <v>116</v>
      </c>
      <c r="C95" s="73"/>
      <c r="D95" s="74"/>
      <c r="E95" s="75"/>
      <c r="F95" s="74"/>
      <c r="G95" s="74"/>
      <c r="H95" s="75"/>
      <c r="I95" s="74"/>
      <c r="J95" s="74"/>
      <c r="K95" s="74"/>
      <c r="L95" s="75"/>
      <c r="M95" s="155"/>
      <c r="N95" s="74"/>
      <c r="O95" s="74"/>
      <c r="P95" s="74"/>
      <c r="Q95" s="76"/>
      <c r="R95" s="77"/>
      <c r="S95" s="104"/>
      <c r="T95" s="90"/>
      <c r="U95" s="261"/>
      <c r="V95" s="90"/>
      <c r="W95" s="90"/>
      <c r="X95" s="90"/>
      <c r="Y95" s="204"/>
      <c r="Z95" s="9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  <c r="CN95" s="80"/>
      <c r="CO95" s="80"/>
      <c r="CP95" s="80"/>
      <c r="CQ95" s="80"/>
      <c r="CR95" s="80"/>
      <c r="CS95" s="80"/>
      <c r="CT95" s="80"/>
      <c r="CU95" s="80"/>
      <c r="CV95" s="80"/>
      <c r="CW95" s="80"/>
      <c r="CX95" s="80"/>
      <c r="CY95" s="80"/>
      <c r="CZ95" s="80"/>
      <c r="DA95" s="80"/>
      <c r="DB95" s="80"/>
      <c r="DC95" s="80"/>
      <c r="DD95" s="80"/>
      <c r="DE95" s="80"/>
      <c r="DF95" s="80"/>
      <c r="DG95" s="80"/>
      <c r="DH95" s="80"/>
      <c r="DI95" s="80"/>
      <c r="DJ95" s="80"/>
      <c r="DK95" s="80"/>
      <c r="DL95" s="80"/>
      <c r="DM95" s="80"/>
      <c r="DN95" s="80"/>
      <c r="DO95" s="80"/>
      <c r="DP95" s="80"/>
      <c r="DQ95" s="80"/>
      <c r="DR95" s="80"/>
      <c r="DS95" s="80"/>
      <c r="DT95" s="80"/>
      <c r="DU95" s="80"/>
      <c r="DV95" s="80"/>
      <c r="DW95" s="80"/>
      <c r="DX95" s="80"/>
      <c r="DY95" s="80"/>
      <c r="DZ95" s="80"/>
      <c r="EA95" s="80"/>
      <c r="EB95" s="80"/>
      <c r="EC95" s="80"/>
      <c r="ED95" s="80"/>
      <c r="EE95" s="80"/>
      <c r="EF95" s="80"/>
      <c r="EG95" s="80"/>
      <c r="EH95" s="80"/>
      <c r="EI95" s="80"/>
      <c r="EJ95" s="80"/>
      <c r="EK95" s="80"/>
    </row>
    <row r="96" spans="1:141" ht="26" x14ac:dyDescent="0.35">
      <c r="B96" s="99" t="s">
        <v>93</v>
      </c>
      <c r="C96" s="100">
        <v>500</v>
      </c>
      <c r="D96" s="245"/>
      <c r="E96" s="97"/>
      <c r="F96" s="101">
        <v>500</v>
      </c>
      <c r="G96" s="245"/>
      <c r="H96" s="97"/>
      <c r="I96" s="147">
        <v>500</v>
      </c>
      <c r="J96" s="102"/>
      <c r="K96" s="245"/>
      <c r="L96" s="97"/>
      <c r="M96" s="247">
        <v>999</v>
      </c>
      <c r="N96" s="245"/>
      <c r="O96" s="245"/>
      <c r="P96" s="245"/>
      <c r="Q96" s="98"/>
      <c r="R96" s="143" t="s">
        <v>133</v>
      </c>
      <c r="S96" s="104">
        <v>999</v>
      </c>
      <c r="T96" s="90"/>
      <c r="U96" s="263">
        <v>999</v>
      </c>
      <c r="V96" s="90"/>
      <c r="W96" s="90"/>
      <c r="X96" s="90"/>
      <c r="Y96" s="227">
        <f t="shared" ref="Y96:Y101" si="14">+W96+U96</f>
        <v>999</v>
      </c>
      <c r="Z96" s="9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  <c r="CN96" s="80"/>
      <c r="CO96" s="80"/>
      <c r="CP96" s="80"/>
      <c r="CQ96" s="80"/>
      <c r="CR96" s="80"/>
      <c r="CS96" s="80"/>
      <c r="CT96" s="80"/>
      <c r="CU96" s="80"/>
      <c r="CV96" s="80"/>
      <c r="CW96" s="80"/>
      <c r="CX96" s="80"/>
      <c r="CY96" s="80"/>
      <c r="CZ96" s="80"/>
      <c r="DA96" s="80"/>
      <c r="DB96" s="80"/>
      <c r="DC96" s="80"/>
      <c r="DD96" s="80"/>
      <c r="DE96" s="80"/>
      <c r="DF96" s="80"/>
      <c r="DG96" s="80"/>
      <c r="DH96" s="80"/>
      <c r="DI96" s="80"/>
      <c r="DJ96" s="80"/>
      <c r="DK96" s="80"/>
      <c r="DL96" s="80"/>
      <c r="DM96" s="80"/>
      <c r="DN96" s="80"/>
      <c r="DO96" s="80"/>
      <c r="DP96" s="80"/>
      <c r="DQ96" s="80"/>
      <c r="DR96" s="80"/>
      <c r="DS96" s="80"/>
      <c r="DT96" s="80"/>
      <c r="DU96" s="80"/>
      <c r="DV96" s="80"/>
      <c r="DW96" s="80"/>
      <c r="DX96" s="80"/>
      <c r="DY96" s="80"/>
      <c r="DZ96" s="80"/>
      <c r="EA96" s="80"/>
      <c r="EB96" s="80"/>
      <c r="EC96" s="80"/>
      <c r="ED96" s="80"/>
      <c r="EE96" s="80"/>
      <c r="EF96" s="80"/>
      <c r="EG96" s="80"/>
      <c r="EH96" s="80"/>
      <c r="EI96" s="80"/>
      <c r="EJ96" s="80"/>
      <c r="EK96" s="80"/>
    </row>
    <row r="97" spans="2:141" ht="26" x14ac:dyDescent="0.35">
      <c r="B97" s="103" t="s">
        <v>110</v>
      </c>
      <c r="C97" s="104"/>
      <c r="D97" s="74"/>
      <c r="E97" s="75"/>
      <c r="F97" s="105"/>
      <c r="G97" s="74"/>
      <c r="H97" s="75"/>
      <c r="I97" s="148"/>
      <c r="J97" s="106"/>
      <c r="K97" s="74"/>
      <c r="L97" s="75"/>
      <c r="M97" s="248">
        <v>430</v>
      </c>
      <c r="N97" s="74"/>
      <c r="O97" s="74"/>
      <c r="P97" s="74"/>
      <c r="Q97" s="76"/>
      <c r="R97" s="143" t="s">
        <v>133</v>
      </c>
      <c r="S97" s="104">
        <v>430</v>
      </c>
      <c r="T97" s="90"/>
      <c r="U97" s="263">
        <v>430</v>
      </c>
      <c r="V97" s="90"/>
      <c r="W97" s="90"/>
      <c r="X97" s="90"/>
      <c r="Y97" s="227">
        <f t="shared" si="14"/>
        <v>430</v>
      </c>
      <c r="Z97" s="9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80"/>
      <c r="CI97" s="80"/>
      <c r="CJ97" s="80"/>
      <c r="CK97" s="80"/>
      <c r="CL97" s="80"/>
      <c r="CM97" s="80"/>
      <c r="CN97" s="80"/>
      <c r="CO97" s="80"/>
      <c r="CP97" s="80"/>
      <c r="CQ97" s="80"/>
      <c r="CR97" s="80"/>
      <c r="CS97" s="80"/>
      <c r="CT97" s="80"/>
      <c r="CU97" s="80"/>
      <c r="CV97" s="80"/>
      <c r="CW97" s="80"/>
      <c r="CX97" s="80"/>
      <c r="CY97" s="80"/>
      <c r="CZ97" s="80"/>
      <c r="DA97" s="80"/>
      <c r="DB97" s="80"/>
      <c r="DC97" s="80"/>
      <c r="DD97" s="80"/>
      <c r="DE97" s="80"/>
      <c r="DF97" s="80"/>
      <c r="DG97" s="80"/>
      <c r="DH97" s="80"/>
      <c r="DI97" s="80"/>
      <c r="DJ97" s="80"/>
      <c r="DK97" s="80"/>
      <c r="DL97" s="80"/>
      <c r="DM97" s="80"/>
      <c r="DN97" s="80"/>
      <c r="DO97" s="80"/>
      <c r="DP97" s="80"/>
      <c r="DQ97" s="80"/>
      <c r="DR97" s="80"/>
      <c r="DS97" s="80"/>
      <c r="DT97" s="80"/>
      <c r="DU97" s="80"/>
      <c r="DV97" s="80"/>
      <c r="DW97" s="80"/>
      <c r="DX97" s="80"/>
      <c r="DY97" s="80"/>
      <c r="DZ97" s="80"/>
      <c r="EA97" s="80"/>
      <c r="EB97" s="80"/>
      <c r="EC97" s="80"/>
      <c r="ED97" s="80"/>
      <c r="EE97" s="80"/>
      <c r="EF97" s="80"/>
      <c r="EG97" s="80"/>
      <c r="EH97" s="80"/>
      <c r="EI97" s="80"/>
      <c r="EJ97" s="80"/>
      <c r="EK97" s="80"/>
    </row>
    <row r="98" spans="2:141" ht="25" x14ac:dyDescent="0.35">
      <c r="B98" s="103" t="s">
        <v>118</v>
      </c>
      <c r="C98" s="104"/>
      <c r="D98" s="74"/>
      <c r="E98" s="75"/>
      <c r="F98" s="105"/>
      <c r="G98" s="74"/>
      <c r="H98" s="75"/>
      <c r="I98" s="148"/>
      <c r="J98" s="106"/>
      <c r="K98" s="74"/>
      <c r="L98" s="75"/>
      <c r="M98" s="248"/>
      <c r="N98" s="74"/>
      <c r="O98" s="74"/>
      <c r="P98" s="74"/>
      <c r="Q98" s="76"/>
      <c r="R98" s="55" t="s">
        <v>132</v>
      </c>
      <c r="S98" s="104" t="e">
        <f>+'Monthly R&amp;P'!#REF!+'Monthly R&amp;P'!J49</f>
        <v>#REF!</v>
      </c>
      <c r="T98" s="90"/>
      <c r="U98" s="261"/>
      <c r="V98" s="90"/>
      <c r="W98" s="90"/>
      <c r="X98" s="90"/>
      <c r="Y98" s="227">
        <f t="shared" si="14"/>
        <v>0</v>
      </c>
      <c r="Z98" s="9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  <c r="CC98" s="80"/>
      <c r="CD98" s="80"/>
      <c r="CE98" s="80"/>
      <c r="CF98" s="80"/>
      <c r="CG98" s="80"/>
      <c r="CH98" s="80"/>
      <c r="CI98" s="80"/>
      <c r="CJ98" s="80"/>
      <c r="CK98" s="80"/>
      <c r="CL98" s="80"/>
      <c r="CM98" s="80"/>
      <c r="CN98" s="80"/>
      <c r="CO98" s="80"/>
      <c r="CP98" s="80"/>
      <c r="CQ98" s="80"/>
      <c r="CR98" s="80"/>
      <c r="CS98" s="80"/>
      <c r="CT98" s="80"/>
      <c r="CU98" s="80"/>
      <c r="CV98" s="80"/>
      <c r="CW98" s="80"/>
      <c r="CX98" s="80"/>
      <c r="CY98" s="80"/>
      <c r="CZ98" s="80"/>
      <c r="DA98" s="80"/>
      <c r="DB98" s="80"/>
      <c r="DC98" s="80"/>
      <c r="DD98" s="80"/>
      <c r="DE98" s="80"/>
      <c r="DF98" s="80"/>
      <c r="DG98" s="80"/>
      <c r="DH98" s="80"/>
      <c r="DI98" s="80"/>
      <c r="DJ98" s="80"/>
      <c r="DK98" s="80"/>
      <c r="DL98" s="80"/>
      <c r="DM98" s="80"/>
      <c r="DN98" s="80"/>
      <c r="DO98" s="80"/>
      <c r="DP98" s="80"/>
      <c r="DQ98" s="80"/>
      <c r="DR98" s="80"/>
      <c r="DS98" s="80"/>
      <c r="DT98" s="80"/>
      <c r="DU98" s="80"/>
      <c r="DV98" s="80"/>
      <c r="DW98" s="80"/>
      <c r="DX98" s="80"/>
      <c r="DY98" s="80"/>
      <c r="DZ98" s="80"/>
      <c r="EA98" s="80"/>
      <c r="EB98" s="80"/>
      <c r="EC98" s="80"/>
      <c r="ED98" s="80"/>
      <c r="EE98" s="80"/>
      <c r="EF98" s="80"/>
      <c r="EG98" s="80"/>
      <c r="EH98" s="80"/>
      <c r="EI98" s="80"/>
      <c r="EJ98" s="80"/>
      <c r="EK98" s="80"/>
    </row>
    <row r="99" spans="2:141" ht="14.25" customHeight="1" x14ac:dyDescent="0.35">
      <c r="B99" s="103" t="s">
        <v>94</v>
      </c>
      <c r="C99" s="104">
        <v>110</v>
      </c>
      <c r="D99" s="74"/>
      <c r="E99" s="75"/>
      <c r="F99" s="105">
        <v>24</v>
      </c>
      <c r="G99" s="74"/>
      <c r="H99" s="75"/>
      <c r="I99" s="148">
        <v>9</v>
      </c>
      <c r="J99" s="106"/>
      <c r="K99" s="74"/>
      <c r="L99" s="75"/>
      <c r="M99" s="249"/>
      <c r="N99" s="74"/>
      <c r="O99" s="74"/>
      <c r="P99" s="74"/>
      <c r="Q99" s="76"/>
      <c r="R99" s="637" t="s">
        <v>144</v>
      </c>
      <c r="S99" s="104">
        <f>+'Monthly R&amp;P'!J43</f>
        <v>0</v>
      </c>
      <c r="T99" s="90"/>
      <c r="U99" s="261"/>
      <c r="V99" s="90"/>
      <c r="W99" s="90"/>
      <c r="X99" s="90"/>
      <c r="Y99" s="227">
        <f t="shared" si="14"/>
        <v>0</v>
      </c>
      <c r="Z99" s="9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  <c r="BR99" s="80"/>
      <c r="BS99" s="80"/>
      <c r="BT99" s="80"/>
      <c r="BU99" s="80"/>
      <c r="BV99" s="80"/>
      <c r="BW99" s="80"/>
      <c r="BX99" s="80"/>
      <c r="BY99" s="80"/>
      <c r="BZ99" s="80"/>
      <c r="CA99" s="80"/>
      <c r="CB99" s="80"/>
      <c r="CC99" s="80"/>
      <c r="CD99" s="80"/>
      <c r="CE99" s="80"/>
      <c r="CF99" s="80"/>
      <c r="CG99" s="80"/>
      <c r="CH99" s="80"/>
      <c r="CI99" s="80"/>
      <c r="CJ99" s="80"/>
      <c r="CK99" s="80"/>
      <c r="CL99" s="80"/>
      <c r="CM99" s="80"/>
      <c r="CN99" s="80"/>
      <c r="CO99" s="80"/>
      <c r="CP99" s="80"/>
      <c r="CQ99" s="80"/>
      <c r="CR99" s="80"/>
      <c r="CS99" s="80"/>
      <c r="CT99" s="80"/>
      <c r="CU99" s="80"/>
      <c r="CV99" s="80"/>
      <c r="CW99" s="80"/>
      <c r="CX99" s="80"/>
      <c r="CY99" s="80"/>
      <c r="CZ99" s="80"/>
      <c r="DA99" s="80"/>
      <c r="DB99" s="80"/>
      <c r="DC99" s="80"/>
      <c r="DD99" s="80"/>
      <c r="DE99" s="80"/>
      <c r="DF99" s="80"/>
      <c r="DG99" s="80"/>
      <c r="DH99" s="80"/>
      <c r="DI99" s="80"/>
      <c r="DJ99" s="80"/>
      <c r="DK99" s="80"/>
      <c r="DL99" s="80"/>
      <c r="DM99" s="80"/>
      <c r="DN99" s="80"/>
      <c r="DO99" s="80"/>
      <c r="DP99" s="80"/>
      <c r="DQ99" s="80"/>
      <c r="DR99" s="80"/>
      <c r="DS99" s="80"/>
      <c r="DT99" s="80"/>
      <c r="DU99" s="80"/>
      <c r="DV99" s="80"/>
      <c r="DW99" s="80"/>
      <c r="DX99" s="80"/>
      <c r="DY99" s="80"/>
      <c r="DZ99" s="80"/>
      <c r="EA99" s="80"/>
      <c r="EB99" s="80"/>
      <c r="EC99" s="80"/>
      <c r="ED99" s="80"/>
      <c r="EE99" s="80"/>
      <c r="EF99" s="80"/>
      <c r="EG99" s="80"/>
      <c r="EH99" s="80"/>
      <c r="EI99" s="80"/>
      <c r="EJ99" s="80"/>
      <c r="EK99" s="80"/>
    </row>
    <row r="100" spans="2:141" x14ac:dyDescent="0.35">
      <c r="B100" s="103" t="s">
        <v>95</v>
      </c>
      <c r="C100" s="104">
        <v>965</v>
      </c>
      <c r="D100" s="74"/>
      <c r="E100" s="75"/>
      <c r="F100" s="105">
        <v>625</v>
      </c>
      <c r="G100" s="74"/>
      <c r="H100" s="75"/>
      <c r="I100" s="148">
        <v>113</v>
      </c>
      <c r="J100" s="106"/>
      <c r="K100" s="74"/>
      <c r="L100" s="75"/>
      <c r="M100" s="249"/>
      <c r="N100" s="74"/>
      <c r="O100" s="74"/>
      <c r="P100" s="74"/>
      <c r="Q100" s="76"/>
      <c r="R100" s="637"/>
      <c r="S100" s="104"/>
      <c r="T100" s="90"/>
      <c r="U100" s="261"/>
      <c r="V100" s="90"/>
      <c r="W100" s="90"/>
      <c r="X100" s="90"/>
      <c r="Y100" s="227">
        <f t="shared" si="14"/>
        <v>0</v>
      </c>
      <c r="Z100" s="9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  <c r="BV100" s="80"/>
      <c r="BW100" s="80"/>
      <c r="BX100" s="80"/>
      <c r="BY100" s="80"/>
      <c r="BZ100" s="80"/>
      <c r="CA100" s="80"/>
      <c r="CB100" s="80"/>
      <c r="CC100" s="80"/>
      <c r="CD100" s="80"/>
      <c r="CE100" s="80"/>
      <c r="CF100" s="80"/>
      <c r="CG100" s="80"/>
      <c r="CH100" s="80"/>
      <c r="CI100" s="80"/>
      <c r="CJ100" s="80"/>
      <c r="CK100" s="80"/>
      <c r="CL100" s="80"/>
      <c r="CM100" s="80"/>
      <c r="CN100" s="80"/>
      <c r="CO100" s="80"/>
      <c r="CP100" s="80"/>
      <c r="CQ100" s="80"/>
      <c r="CR100" s="80"/>
      <c r="CS100" s="80"/>
      <c r="CT100" s="80"/>
      <c r="CU100" s="80"/>
      <c r="CV100" s="80"/>
      <c r="CW100" s="80"/>
      <c r="CX100" s="80"/>
      <c r="CY100" s="80"/>
      <c r="CZ100" s="80"/>
      <c r="DA100" s="80"/>
      <c r="DB100" s="80"/>
      <c r="DC100" s="80"/>
      <c r="DD100" s="80"/>
      <c r="DE100" s="80"/>
      <c r="DF100" s="80"/>
      <c r="DG100" s="80"/>
      <c r="DH100" s="80"/>
      <c r="DI100" s="80"/>
      <c r="DJ100" s="80"/>
      <c r="DK100" s="80"/>
      <c r="DL100" s="80"/>
      <c r="DM100" s="80"/>
      <c r="DN100" s="80"/>
      <c r="DO100" s="80"/>
      <c r="DP100" s="80"/>
      <c r="DQ100" s="80"/>
      <c r="DR100" s="80"/>
      <c r="DS100" s="80"/>
      <c r="DT100" s="80"/>
      <c r="DU100" s="80"/>
      <c r="DV100" s="80"/>
      <c r="DW100" s="80"/>
      <c r="DX100" s="80"/>
      <c r="DY100" s="80"/>
      <c r="DZ100" s="80"/>
      <c r="EA100" s="80"/>
      <c r="EB100" s="80"/>
      <c r="EC100" s="80"/>
      <c r="ED100" s="80"/>
      <c r="EE100" s="80"/>
      <c r="EF100" s="80"/>
      <c r="EG100" s="80"/>
      <c r="EH100" s="80"/>
      <c r="EI100" s="80"/>
      <c r="EJ100" s="80"/>
      <c r="EK100" s="80"/>
    </row>
    <row r="101" spans="2:141" x14ac:dyDescent="0.35">
      <c r="B101" s="103" t="s">
        <v>134</v>
      </c>
      <c r="C101" s="104"/>
      <c r="D101" s="74"/>
      <c r="E101" s="75"/>
      <c r="F101" s="90"/>
      <c r="G101" s="74"/>
      <c r="H101" s="75"/>
      <c r="I101" s="149"/>
      <c r="J101" s="106"/>
      <c r="K101" s="74"/>
      <c r="L101" s="75"/>
      <c r="M101" s="249"/>
      <c r="N101" s="74"/>
      <c r="O101" s="74"/>
      <c r="P101" s="74"/>
      <c r="Q101" s="76"/>
      <c r="R101" s="77"/>
      <c r="S101" s="104"/>
      <c r="T101" s="90"/>
      <c r="U101" s="261"/>
      <c r="V101" s="90"/>
      <c r="W101" s="90"/>
      <c r="X101" s="90"/>
      <c r="Y101" s="227">
        <f t="shared" si="14"/>
        <v>0</v>
      </c>
      <c r="Z101" s="9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0"/>
      <c r="BY101" s="80"/>
      <c r="BZ101" s="80"/>
      <c r="CA101" s="80"/>
      <c r="CB101" s="80"/>
      <c r="CC101" s="80"/>
      <c r="CD101" s="80"/>
      <c r="CE101" s="80"/>
      <c r="CF101" s="80"/>
      <c r="CG101" s="80"/>
      <c r="CH101" s="80"/>
      <c r="CI101" s="80"/>
      <c r="CJ101" s="80"/>
      <c r="CK101" s="80"/>
      <c r="CL101" s="80"/>
      <c r="CM101" s="80"/>
      <c r="CN101" s="80"/>
      <c r="CO101" s="80"/>
      <c r="CP101" s="80"/>
      <c r="CQ101" s="80"/>
      <c r="CR101" s="80"/>
      <c r="CS101" s="80"/>
      <c r="CT101" s="80"/>
      <c r="CU101" s="80"/>
      <c r="CV101" s="80"/>
      <c r="CW101" s="80"/>
      <c r="CX101" s="80"/>
      <c r="CY101" s="80"/>
      <c r="CZ101" s="80"/>
      <c r="DA101" s="80"/>
      <c r="DB101" s="80"/>
      <c r="DC101" s="80"/>
      <c r="DD101" s="80"/>
      <c r="DE101" s="80"/>
      <c r="DF101" s="80"/>
      <c r="DG101" s="80"/>
      <c r="DH101" s="80"/>
      <c r="DI101" s="80"/>
      <c r="DJ101" s="80"/>
      <c r="DK101" s="80"/>
      <c r="DL101" s="80"/>
      <c r="DM101" s="80"/>
      <c r="DN101" s="80"/>
      <c r="DO101" s="80"/>
      <c r="DP101" s="80"/>
      <c r="DQ101" s="80"/>
      <c r="DR101" s="80"/>
      <c r="DS101" s="80"/>
      <c r="DT101" s="80"/>
      <c r="DU101" s="80"/>
      <c r="DV101" s="80"/>
      <c r="DW101" s="80"/>
      <c r="DX101" s="80"/>
      <c r="DY101" s="80"/>
      <c r="DZ101" s="80"/>
      <c r="EA101" s="80"/>
      <c r="EB101" s="80"/>
      <c r="EC101" s="80"/>
      <c r="ED101" s="80"/>
      <c r="EE101" s="80"/>
      <c r="EF101" s="80"/>
      <c r="EG101" s="80"/>
      <c r="EH101" s="80"/>
      <c r="EI101" s="80"/>
      <c r="EJ101" s="80"/>
      <c r="EK101" s="80"/>
    </row>
    <row r="102" spans="2:141" x14ac:dyDescent="0.35">
      <c r="B102" s="107"/>
      <c r="C102" s="108">
        <f>SUM(C96:C100)</f>
        <v>1575</v>
      </c>
      <c r="D102" s="74"/>
      <c r="E102" s="75"/>
      <c r="F102" s="108">
        <f>SUM(F96:F100)</f>
        <v>1149</v>
      </c>
      <c r="G102" s="74"/>
      <c r="H102" s="75"/>
      <c r="I102" s="108">
        <f>SUM(I96:I101)</f>
        <v>622</v>
      </c>
      <c r="J102" s="74"/>
      <c r="K102" s="74"/>
      <c r="L102" s="75"/>
      <c r="M102" s="232">
        <f>SUM(M96:M100)</f>
        <v>1429</v>
      </c>
      <c r="N102" s="74"/>
      <c r="O102" s="74"/>
      <c r="P102" s="74"/>
      <c r="Q102" s="76"/>
      <c r="R102" s="77"/>
      <c r="S102" s="232" t="e">
        <f>SUM(S96:S100)</f>
        <v>#REF!</v>
      </c>
      <c r="T102" s="90"/>
      <c r="U102" s="212">
        <f>SUM(U96:U100)</f>
        <v>1429</v>
      </c>
      <c r="V102" s="90"/>
      <c r="W102" s="90"/>
      <c r="X102" s="90"/>
      <c r="Y102" s="250">
        <f>SUM(Y96:Y100)</f>
        <v>1429</v>
      </c>
      <c r="Z102" s="9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0"/>
      <c r="CD102" s="80"/>
      <c r="CE102" s="80"/>
      <c r="CF102" s="80"/>
      <c r="CG102" s="80"/>
      <c r="CH102" s="80"/>
      <c r="CI102" s="80"/>
      <c r="CJ102" s="80"/>
      <c r="CK102" s="80"/>
      <c r="CL102" s="80"/>
      <c r="CM102" s="80"/>
      <c r="CN102" s="80"/>
      <c r="CO102" s="80"/>
      <c r="CP102" s="80"/>
      <c r="CQ102" s="80"/>
      <c r="CR102" s="80"/>
      <c r="CS102" s="80"/>
      <c r="CT102" s="80"/>
      <c r="CU102" s="80"/>
      <c r="CV102" s="80"/>
      <c r="CW102" s="80"/>
      <c r="CX102" s="80"/>
      <c r="CY102" s="80"/>
      <c r="CZ102" s="80"/>
      <c r="DA102" s="80"/>
      <c r="DB102" s="80"/>
      <c r="DC102" s="80"/>
      <c r="DD102" s="80"/>
      <c r="DE102" s="80"/>
      <c r="DF102" s="80"/>
      <c r="DG102" s="80"/>
      <c r="DH102" s="80"/>
      <c r="DI102" s="80"/>
      <c r="DJ102" s="80"/>
      <c r="DK102" s="80"/>
      <c r="DL102" s="80"/>
      <c r="DM102" s="80"/>
      <c r="DN102" s="80"/>
      <c r="DO102" s="80"/>
      <c r="DP102" s="80"/>
      <c r="DQ102" s="80"/>
      <c r="DR102" s="80"/>
      <c r="DS102" s="80"/>
      <c r="DT102" s="80"/>
      <c r="DU102" s="80"/>
      <c r="DV102" s="80"/>
      <c r="DW102" s="80"/>
      <c r="DX102" s="80"/>
      <c r="DY102" s="80"/>
      <c r="DZ102" s="80"/>
      <c r="EA102" s="80"/>
      <c r="EB102" s="80"/>
      <c r="EC102" s="80"/>
      <c r="ED102" s="80"/>
      <c r="EE102" s="80"/>
      <c r="EF102" s="80"/>
      <c r="EG102" s="80"/>
      <c r="EH102" s="80"/>
      <c r="EI102" s="80"/>
      <c r="EJ102" s="80"/>
      <c r="EK102" s="80"/>
    </row>
    <row r="103" spans="2:141" ht="16" thickBot="1" x14ac:dyDescent="0.4">
      <c r="B103" s="107"/>
      <c r="C103" s="73"/>
      <c r="D103" s="74"/>
      <c r="E103" s="75"/>
      <c r="F103" s="73"/>
      <c r="G103" s="74"/>
      <c r="H103" s="75"/>
      <c r="I103" s="73"/>
      <c r="J103" s="74"/>
      <c r="K103" s="74"/>
      <c r="L103" s="75"/>
      <c r="M103" s="155"/>
      <c r="N103" s="74"/>
      <c r="O103" s="74"/>
      <c r="P103" s="74"/>
      <c r="Q103" s="76"/>
      <c r="R103" s="77"/>
      <c r="S103" s="104"/>
      <c r="T103" s="90"/>
      <c r="U103" s="261"/>
      <c r="V103" s="90"/>
      <c r="W103" s="90"/>
      <c r="X103" s="90"/>
      <c r="Y103" s="204"/>
      <c r="Z103" s="9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  <c r="BY103" s="80"/>
      <c r="BZ103" s="80"/>
      <c r="CA103" s="80"/>
      <c r="CB103" s="80"/>
      <c r="CC103" s="80"/>
      <c r="CD103" s="80"/>
      <c r="CE103" s="80"/>
      <c r="CF103" s="80"/>
      <c r="CG103" s="80"/>
      <c r="CH103" s="80"/>
      <c r="CI103" s="80"/>
      <c r="CJ103" s="80"/>
      <c r="CK103" s="80"/>
      <c r="CL103" s="80"/>
      <c r="CM103" s="80"/>
      <c r="CN103" s="80"/>
      <c r="CO103" s="80"/>
      <c r="CP103" s="80"/>
      <c r="CQ103" s="80"/>
      <c r="CR103" s="80"/>
      <c r="CS103" s="80"/>
      <c r="CT103" s="80"/>
      <c r="CU103" s="80"/>
      <c r="CV103" s="80"/>
      <c r="CW103" s="80"/>
      <c r="CX103" s="80"/>
      <c r="CY103" s="80"/>
      <c r="CZ103" s="80"/>
      <c r="DA103" s="80"/>
      <c r="DB103" s="80"/>
      <c r="DC103" s="80"/>
      <c r="DD103" s="80"/>
      <c r="DE103" s="80"/>
      <c r="DF103" s="80"/>
      <c r="DG103" s="80"/>
      <c r="DH103" s="80"/>
      <c r="DI103" s="80"/>
      <c r="DJ103" s="80"/>
      <c r="DK103" s="80"/>
      <c r="DL103" s="80"/>
      <c r="DM103" s="80"/>
      <c r="DN103" s="80"/>
      <c r="DO103" s="80"/>
      <c r="DP103" s="80"/>
      <c r="DQ103" s="80"/>
      <c r="DR103" s="80"/>
      <c r="DS103" s="80"/>
      <c r="DT103" s="80"/>
      <c r="DU103" s="80"/>
      <c r="DV103" s="80"/>
      <c r="DW103" s="80"/>
      <c r="DX103" s="80"/>
      <c r="DY103" s="80"/>
      <c r="DZ103" s="80"/>
      <c r="EA103" s="80"/>
      <c r="EB103" s="80"/>
      <c r="EC103" s="80"/>
      <c r="ED103" s="80"/>
      <c r="EE103" s="80"/>
      <c r="EF103" s="80"/>
      <c r="EG103" s="80"/>
      <c r="EH103" s="80"/>
      <c r="EI103" s="80"/>
      <c r="EJ103" s="80"/>
      <c r="EK103" s="80"/>
    </row>
    <row r="104" spans="2:141" ht="16" thickBot="1" x14ac:dyDescent="0.4">
      <c r="B104" s="240" t="s">
        <v>115</v>
      </c>
      <c r="C104" s="165">
        <f>C90-C102</f>
        <v>12740</v>
      </c>
      <c r="D104" s="74"/>
      <c r="E104" s="75"/>
      <c r="F104" s="151">
        <f>F90-F102</f>
        <v>11924</v>
      </c>
      <c r="G104" s="74"/>
      <c r="H104" s="75"/>
      <c r="I104" s="151" t="e">
        <f>I90-I102</f>
        <v>#REF!</v>
      </c>
      <c r="J104" s="74"/>
      <c r="K104" s="74"/>
      <c r="L104" s="75"/>
      <c r="M104" s="150" t="e">
        <f>M90-M102</f>
        <v>#REF!</v>
      </c>
      <c r="N104" s="74"/>
      <c r="O104" s="251" t="e">
        <f>-(I104-M104)</f>
        <v>#REF!</v>
      </c>
      <c r="P104" s="74"/>
      <c r="Q104" s="252" t="e">
        <f>O104/I104</f>
        <v>#REF!</v>
      </c>
      <c r="R104" s="77"/>
      <c r="S104" s="150" t="e">
        <f>+M104</f>
        <v>#REF!</v>
      </c>
      <c r="T104" s="90"/>
      <c r="U104" s="264">
        <f>U90-U102</f>
        <v>14166</v>
      </c>
      <c r="V104" s="90"/>
      <c r="W104" s="90" t="e">
        <f>+M104-S104</f>
        <v>#REF!</v>
      </c>
      <c r="X104" s="90"/>
      <c r="Y104" s="207" t="e">
        <f>+W104/M104</f>
        <v>#REF!</v>
      </c>
      <c r="Z104" s="9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  <c r="BV104" s="80"/>
      <c r="BW104" s="80"/>
      <c r="BX104" s="80"/>
      <c r="BY104" s="80"/>
      <c r="BZ104" s="80"/>
      <c r="CA104" s="80"/>
      <c r="CB104" s="80"/>
      <c r="CC104" s="80"/>
      <c r="CD104" s="80"/>
      <c r="CE104" s="80"/>
      <c r="CF104" s="80"/>
      <c r="CG104" s="80"/>
      <c r="CH104" s="80"/>
      <c r="CI104" s="80"/>
      <c r="CJ104" s="80"/>
      <c r="CK104" s="80"/>
      <c r="CL104" s="80"/>
      <c r="CM104" s="80"/>
      <c r="CN104" s="80"/>
      <c r="CO104" s="80"/>
      <c r="CP104" s="80"/>
      <c r="CQ104" s="80"/>
      <c r="CR104" s="80"/>
      <c r="CS104" s="80"/>
      <c r="CT104" s="80"/>
      <c r="CU104" s="80"/>
      <c r="CV104" s="80"/>
      <c r="CW104" s="80"/>
      <c r="CX104" s="80"/>
      <c r="CY104" s="80"/>
      <c r="CZ104" s="80"/>
      <c r="DA104" s="80"/>
      <c r="DB104" s="80"/>
      <c r="DC104" s="80"/>
      <c r="DD104" s="80"/>
      <c r="DE104" s="80"/>
      <c r="DF104" s="80"/>
      <c r="DG104" s="80"/>
      <c r="DH104" s="80"/>
      <c r="DI104" s="80"/>
      <c r="DJ104" s="80"/>
      <c r="DK104" s="80"/>
      <c r="DL104" s="80"/>
      <c r="DM104" s="80"/>
      <c r="DN104" s="80"/>
      <c r="DO104" s="80"/>
      <c r="DP104" s="80"/>
      <c r="DQ104" s="80"/>
      <c r="DR104" s="80"/>
      <c r="DS104" s="80"/>
      <c r="DT104" s="80"/>
      <c r="DU104" s="80"/>
      <c r="DV104" s="80"/>
      <c r="DW104" s="80"/>
      <c r="DX104" s="80"/>
      <c r="DY104" s="80"/>
      <c r="DZ104" s="80"/>
      <c r="EA104" s="80"/>
      <c r="EB104" s="80"/>
      <c r="EC104" s="80"/>
      <c r="ED104" s="80"/>
      <c r="EE104" s="80"/>
      <c r="EF104" s="80"/>
      <c r="EG104" s="80"/>
      <c r="EH104" s="80"/>
      <c r="EI104" s="80"/>
      <c r="EJ104" s="80"/>
      <c r="EK104" s="80"/>
    </row>
    <row r="105" spans="2:141" ht="16" thickBot="1" x14ac:dyDescent="0.4">
      <c r="B105" s="103"/>
      <c r="C105" s="111"/>
      <c r="D105" s="74"/>
      <c r="E105" s="75"/>
      <c r="F105" s="104"/>
      <c r="G105" s="74"/>
      <c r="H105" s="75"/>
      <c r="I105" s="150" t="s">
        <v>111</v>
      </c>
      <c r="J105" s="106"/>
      <c r="K105" s="74"/>
      <c r="L105" s="75"/>
      <c r="M105" s="155"/>
      <c r="N105" s="74"/>
      <c r="O105" s="74"/>
      <c r="P105" s="74"/>
      <c r="Q105" s="76"/>
      <c r="R105" s="77"/>
      <c r="S105" s="104"/>
      <c r="T105" s="90"/>
      <c r="U105" s="261"/>
      <c r="V105" s="90"/>
      <c r="W105" s="90"/>
      <c r="X105" s="90"/>
      <c r="Y105" s="204"/>
      <c r="Z105" s="9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  <c r="BV105" s="80"/>
      <c r="BW105" s="80"/>
      <c r="BX105" s="80"/>
      <c r="BY105" s="80"/>
      <c r="BZ105" s="80"/>
      <c r="CA105" s="80"/>
      <c r="CB105" s="80"/>
      <c r="CC105" s="80"/>
      <c r="CD105" s="80"/>
      <c r="CE105" s="80"/>
      <c r="CF105" s="80"/>
      <c r="CG105" s="80"/>
      <c r="CH105" s="80"/>
      <c r="CI105" s="80"/>
      <c r="CJ105" s="80"/>
      <c r="CK105" s="80"/>
      <c r="CL105" s="80"/>
      <c r="CM105" s="80"/>
      <c r="CN105" s="80"/>
      <c r="CO105" s="80"/>
      <c r="CP105" s="80"/>
      <c r="CQ105" s="80"/>
      <c r="CR105" s="80"/>
      <c r="CS105" s="80"/>
      <c r="CT105" s="80"/>
      <c r="CU105" s="80"/>
      <c r="CV105" s="80"/>
      <c r="CW105" s="80"/>
      <c r="CX105" s="80"/>
      <c r="CY105" s="80"/>
      <c r="CZ105" s="80"/>
      <c r="DA105" s="80"/>
      <c r="DB105" s="80"/>
      <c r="DC105" s="80"/>
      <c r="DD105" s="80"/>
      <c r="DE105" s="80"/>
      <c r="DF105" s="80"/>
      <c r="DG105" s="80"/>
      <c r="DH105" s="80"/>
      <c r="DI105" s="80"/>
      <c r="DJ105" s="80"/>
      <c r="DK105" s="80"/>
      <c r="DL105" s="80"/>
      <c r="DM105" s="80"/>
      <c r="DN105" s="80"/>
      <c r="DO105" s="80"/>
      <c r="DP105" s="80"/>
      <c r="DQ105" s="80"/>
      <c r="DR105" s="80"/>
      <c r="DS105" s="80"/>
      <c r="DT105" s="80"/>
      <c r="DU105" s="80"/>
      <c r="DV105" s="80"/>
      <c r="DW105" s="80"/>
      <c r="DX105" s="80"/>
      <c r="DY105" s="80"/>
      <c r="DZ105" s="80"/>
      <c r="EA105" s="80"/>
      <c r="EB105" s="80"/>
      <c r="EC105" s="80"/>
      <c r="ED105" s="80"/>
      <c r="EE105" s="80"/>
      <c r="EF105" s="80"/>
      <c r="EG105" s="80"/>
      <c r="EH105" s="80"/>
      <c r="EI105" s="80"/>
      <c r="EJ105" s="80"/>
      <c r="EK105" s="80"/>
    </row>
    <row r="106" spans="2:141" ht="16" thickBot="1" x14ac:dyDescent="0.4">
      <c r="B106" s="253" t="s">
        <v>205</v>
      </c>
      <c r="C106" s="111"/>
      <c r="D106" s="74"/>
      <c r="E106" s="75"/>
      <c r="F106" s="104"/>
      <c r="G106" s="74"/>
      <c r="H106" s="75"/>
      <c r="I106" s="150" t="s">
        <v>113</v>
      </c>
      <c r="J106" s="106"/>
      <c r="K106" s="74"/>
      <c r="L106" s="75"/>
      <c r="M106" s="155"/>
      <c r="N106" s="74"/>
      <c r="O106" s="74"/>
      <c r="P106" s="74"/>
      <c r="Q106" s="76"/>
      <c r="R106" s="77"/>
      <c r="S106" s="210">
        <v>2084.4699999999998</v>
      </c>
      <c r="T106" s="90"/>
      <c r="U106" s="261">
        <v>0</v>
      </c>
      <c r="V106" s="90"/>
      <c r="W106" s="90"/>
      <c r="X106" s="90"/>
      <c r="Y106" s="204"/>
      <c r="Z106" s="9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0"/>
      <c r="CA106" s="80"/>
      <c r="CB106" s="80"/>
      <c r="CC106" s="80"/>
      <c r="CD106" s="80"/>
      <c r="CE106" s="80"/>
      <c r="CF106" s="80"/>
      <c r="CG106" s="80"/>
      <c r="CH106" s="80"/>
      <c r="CI106" s="80"/>
      <c r="CJ106" s="80"/>
      <c r="CK106" s="80"/>
      <c r="CL106" s="80"/>
      <c r="CM106" s="80"/>
      <c r="CN106" s="80"/>
      <c r="CO106" s="80"/>
      <c r="CP106" s="80"/>
      <c r="CQ106" s="80"/>
      <c r="CR106" s="80"/>
      <c r="CS106" s="80"/>
      <c r="CT106" s="80"/>
      <c r="CU106" s="80"/>
      <c r="CV106" s="80"/>
      <c r="CW106" s="80"/>
      <c r="CX106" s="80"/>
      <c r="CY106" s="80"/>
      <c r="CZ106" s="80"/>
      <c r="DA106" s="80"/>
      <c r="DB106" s="80"/>
      <c r="DC106" s="80"/>
      <c r="DD106" s="80"/>
      <c r="DE106" s="80"/>
      <c r="DF106" s="80"/>
      <c r="DG106" s="80"/>
      <c r="DH106" s="80"/>
      <c r="DI106" s="80"/>
      <c r="DJ106" s="80"/>
      <c r="DK106" s="80"/>
      <c r="DL106" s="80"/>
      <c r="DM106" s="80"/>
      <c r="DN106" s="80"/>
      <c r="DO106" s="80"/>
      <c r="DP106" s="80"/>
      <c r="DQ106" s="80"/>
      <c r="DR106" s="80"/>
      <c r="DS106" s="80"/>
      <c r="DT106" s="80"/>
      <c r="DU106" s="80"/>
      <c r="DV106" s="80"/>
      <c r="DW106" s="80"/>
      <c r="DX106" s="80"/>
      <c r="DY106" s="80"/>
      <c r="DZ106" s="80"/>
      <c r="EA106" s="80"/>
      <c r="EB106" s="80"/>
      <c r="EC106" s="80"/>
      <c r="ED106" s="80"/>
      <c r="EE106" s="80"/>
      <c r="EF106" s="80"/>
      <c r="EG106" s="80"/>
      <c r="EH106" s="80"/>
      <c r="EI106" s="80"/>
      <c r="EJ106" s="80"/>
      <c r="EK106" s="80"/>
    </row>
    <row r="107" spans="2:141" x14ac:dyDescent="0.35">
      <c r="B107" s="103"/>
      <c r="C107" s="112"/>
      <c r="D107" s="74"/>
      <c r="E107" s="75"/>
      <c r="F107" s="104"/>
      <c r="G107" s="74"/>
      <c r="H107" s="75"/>
      <c r="I107" s="151"/>
      <c r="J107" s="106"/>
      <c r="K107" s="74"/>
      <c r="L107" s="75"/>
      <c r="M107" s="155"/>
      <c r="N107" s="74"/>
      <c r="O107" s="74"/>
      <c r="P107" s="74"/>
      <c r="Q107" s="76"/>
      <c r="R107" s="77"/>
      <c r="S107" s="104"/>
      <c r="T107" s="90"/>
      <c r="U107" s="261"/>
      <c r="V107" s="90"/>
      <c r="W107" s="90"/>
      <c r="X107" s="90"/>
      <c r="Y107" s="204"/>
      <c r="Z107" s="9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  <c r="BP107" s="80"/>
      <c r="BQ107" s="80"/>
      <c r="BR107" s="80"/>
      <c r="BS107" s="80"/>
      <c r="BT107" s="80"/>
      <c r="BU107" s="80"/>
      <c r="BV107" s="80"/>
      <c r="BW107" s="80"/>
      <c r="BX107" s="80"/>
      <c r="BY107" s="80"/>
      <c r="BZ107" s="80"/>
      <c r="CA107" s="80"/>
      <c r="CB107" s="80"/>
      <c r="CC107" s="80"/>
      <c r="CD107" s="80"/>
      <c r="CE107" s="80"/>
      <c r="CF107" s="80"/>
      <c r="CG107" s="80"/>
      <c r="CH107" s="80"/>
      <c r="CI107" s="80"/>
      <c r="CJ107" s="80"/>
      <c r="CK107" s="80"/>
      <c r="CL107" s="80"/>
      <c r="CM107" s="80"/>
      <c r="CN107" s="80"/>
      <c r="CO107" s="80"/>
      <c r="CP107" s="80"/>
      <c r="CQ107" s="80"/>
      <c r="CR107" s="80"/>
      <c r="CS107" s="80"/>
      <c r="CT107" s="80"/>
      <c r="CU107" s="80"/>
      <c r="CV107" s="80"/>
      <c r="CW107" s="80"/>
      <c r="CX107" s="80"/>
      <c r="CY107" s="80"/>
      <c r="CZ107" s="80"/>
      <c r="DA107" s="80"/>
      <c r="DB107" s="80"/>
      <c r="DC107" s="80"/>
      <c r="DD107" s="80"/>
      <c r="DE107" s="80"/>
      <c r="DF107" s="80"/>
      <c r="DG107" s="80"/>
      <c r="DH107" s="80"/>
      <c r="DI107" s="80"/>
      <c r="DJ107" s="80"/>
      <c r="DK107" s="80"/>
      <c r="DL107" s="80"/>
      <c r="DM107" s="80"/>
      <c r="DN107" s="80"/>
      <c r="DO107" s="80"/>
      <c r="DP107" s="80"/>
      <c r="DQ107" s="80"/>
      <c r="DR107" s="80"/>
      <c r="DS107" s="80"/>
      <c r="DT107" s="80"/>
      <c r="DU107" s="80"/>
      <c r="DV107" s="80"/>
      <c r="DW107" s="80"/>
      <c r="DX107" s="80"/>
      <c r="DY107" s="80"/>
      <c r="DZ107" s="80"/>
      <c r="EA107" s="80"/>
      <c r="EB107" s="80"/>
      <c r="EC107" s="80"/>
      <c r="ED107" s="80"/>
      <c r="EE107" s="80"/>
      <c r="EF107" s="80"/>
      <c r="EG107" s="80"/>
      <c r="EH107" s="80"/>
      <c r="EI107" s="80"/>
      <c r="EJ107" s="80"/>
      <c r="EK107" s="80"/>
    </row>
    <row r="108" spans="2:141" x14ac:dyDescent="0.35">
      <c r="B108" s="178" t="s">
        <v>206</v>
      </c>
      <c r="C108" s="112"/>
      <c r="D108" s="74"/>
      <c r="E108" s="75"/>
      <c r="F108" s="104"/>
      <c r="G108" s="74"/>
      <c r="H108" s="75"/>
      <c r="I108" s="151"/>
      <c r="J108" s="106"/>
      <c r="K108" s="74"/>
      <c r="L108" s="75"/>
      <c r="M108" s="155"/>
      <c r="N108" s="74"/>
      <c r="O108" s="74"/>
      <c r="P108" s="74"/>
      <c r="Q108" s="76"/>
      <c r="R108" s="77"/>
      <c r="S108" s="210" t="e">
        <f>+S106+S104</f>
        <v>#REF!</v>
      </c>
      <c r="T108" s="213"/>
      <c r="U108" s="265">
        <f>+U106+U104</f>
        <v>14166</v>
      </c>
      <c r="V108" s="90"/>
      <c r="W108" s="90"/>
      <c r="X108" s="90"/>
      <c r="Y108" s="204"/>
      <c r="Z108" s="9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  <c r="CB108" s="80"/>
      <c r="CC108" s="80"/>
      <c r="CD108" s="80"/>
      <c r="CE108" s="80"/>
      <c r="CF108" s="80"/>
      <c r="CG108" s="80"/>
      <c r="CH108" s="80"/>
      <c r="CI108" s="80"/>
      <c r="CJ108" s="80"/>
      <c r="CK108" s="80"/>
      <c r="CL108" s="80"/>
      <c r="CM108" s="80"/>
      <c r="CN108" s="80"/>
      <c r="CO108" s="80"/>
      <c r="CP108" s="80"/>
      <c r="CQ108" s="80"/>
      <c r="CR108" s="80"/>
      <c r="CS108" s="80"/>
      <c r="CT108" s="80"/>
      <c r="CU108" s="80"/>
      <c r="CV108" s="80"/>
      <c r="CW108" s="80"/>
      <c r="CX108" s="80"/>
      <c r="CY108" s="80"/>
      <c r="CZ108" s="80"/>
      <c r="DA108" s="80"/>
      <c r="DB108" s="80"/>
      <c r="DC108" s="80"/>
      <c r="DD108" s="80"/>
      <c r="DE108" s="80"/>
      <c r="DF108" s="80"/>
      <c r="DG108" s="80"/>
      <c r="DH108" s="80"/>
      <c r="DI108" s="80"/>
      <c r="DJ108" s="80"/>
      <c r="DK108" s="80"/>
      <c r="DL108" s="80"/>
      <c r="DM108" s="80"/>
      <c r="DN108" s="80"/>
      <c r="DO108" s="80"/>
      <c r="DP108" s="80"/>
      <c r="DQ108" s="80"/>
      <c r="DR108" s="80"/>
      <c r="DS108" s="80"/>
      <c r="DT108" s="80"/>
      <c r="DU108" s="80"/>
      <c r="DV108" s="80"/>
      <c r="DW108" s="80"/>
      <c r="DX108" s="80"/>
      <c r="DY108" s="80"/>
      <c r="DZ108" s="80"/>
      <c r="EA108" s="80"/>
      <c r="EB108" s="80"/>
      <c r="EC108" s="80"/>
      <c r="ED108" s="80"/>
      <c r="EE108" s="80"/>
      <c r="EF108" s="80"/>
      <c r="EG108" s="80"/>
      <c r="EH108" s="80"/>
      <c r="EI108" s="80"/>
      <c r="EJ108" s="80"/>
      <c r="EK108" s="80"/>
    </row>
    <row r="109" spans="2:141" ht="16" thickBot="1" x14ac:dyDescent="0.4">
      <c r="B109" s="254"/>
      <c r="C109" s="113"/>
      <c r="D109" s="255"/>
      <c r="E109" s="114"/>
      <c r="F109" s="113"/>
      <c r="G109" s="255"/>
      <c r="H109" s="114"/>
      <c r="I109" s="113"/>
      <c r="J109" s="255"/>
      <c r="K109" s="255"/>
      <c r="L109" s="114"/>
      <c r="M109" s="256"/>
      <c r="N109" s="255"/>
      <c r="O109" s="255"/>
      <c r="P109" s="255"/>
      <c r="Q109" s="115"/>
      <c r="R109" s="77"/>
      <c r="S109" s="211" t="e">
        <f>+S90-S102-S108</f>
        <v>#REF!</v>
      </c>
      <c r="T109" s="208"/>
      <c r="U109" s="266">
        <f>+U90-U102-U108</f>
        <v>0</v>
      </c>
      <c r="V109" s="208"/>
      <c r="W109" s="208"/>
      <c r="X109" s="208"/>
      <c r="Y109" s="115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  <c r="CN109" s="80"/>
      <c r="CO109" s="80"/>
      <c r="CP109" s="80"/>
      <c r="CQ109" s="80"/>
      <c r="CR109" s="80"/>
      <c r="CS109" s="80"/>
      <c r="CT109" s="80"/>
      <c r="CU109" s="80"/>
      <c r="CV109" s="80"/>
      <c r="CW109" s="80"/>
      <c r="CX109" s="80"/>
      <c r="CY109" s="80"/>
      <c r="CZ109" s="80"/>
      <c r="DA109" s="80"/>
      <c r="DB109" s="80"/>
      <c r="DC109" s="80"/>
      <c r="DD109" s="80"/>
      <c r="DE109" s="80"/>
      <c r="DF109" s="80"/>
      <c r="DG109" s="80"/>
      <c r="DH109" s="80"/>
      <c r="DI109" s="80"/>
      <c r="DJ109" s="80"/>
      <c r="DK109" s="80"/>
      <c r="DL109" s="80"/>
      <c r="DM109" s="80"/>
      <c r="DN109" s="80"/>
      <c r="DO109" s="80"/>
      <c r="DP109" s="80"/>
      <c r="DQ109" s="80"/>
      <c r="DR109" s="80"/>
      <c r="DS109" s="80"/>
      <c r="DT109" s="80"/>
      <c r="DU109" s="80"/>
      <c r="DV109" s="80"/>
      <c r="DW109" s="80"/>
      <c r="DX109" s="80"/>
      <c r="DY109" s="80"/>
      <c r="DZ109" s="80"/>
      <c r="EA109" s="80"/>
      <c r="EB109" s="80"/>
      <c r="EC109" s="80"/>
      <c r="ED109" s="80"/>
      <c r="EE109" s="80"/>
      <c r="EF109" s="80"/>
      <c r="EG109" s="80"/>
      <c r="EH109" s="80"/>
      <c r="EI109" s="80"/>
      <c r="EJ109" s="80"/>
      <c r="EK109" s="80"/>
    </row>
    <row r="110" spans="2:141" x14ac:dyDescent="0.35"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139"/>
      <c r="N110" s="74"/>
      <c r="O110" s="74"/>
      <c r="P110" s="74"/>
      <c r="Q110" s="80"/>
      <c r="R110" s="77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  <c r="CN110" s="80"/>
      <c r="CO110" s="80"/>
      <c r="CP110" s="80"/>
      <c r="CQ110" s="80"/>
      <c r="CR110" s="80"/>
      <c r="CS110" s="80"/>
      <c r="CT110" s="80"/>
      <c r="CU110" s="80"/>
      <c r="CV110" s="80"/>
      <c r="CW110" s="80"/>
      <c r="CX110" s="80"/>
      <c r="CY110" s="80"/>
      <c r="CZ110" s="80"/>
      <c r="DA110" s="80"/>
      <c r="DB110" s="80"/>
      <c r="DC110" s="80"/>
      <c r="DD110" s="80"/>
      <c r="DE110" s="80"/>
      <c r="DF110" s="80"/>
      <c r="DG110" s="80"/>
      <c r="DH110" s="80"/>
      <c r="DI110" s="80"/>
      <c r="DJ110" s="80"/>
      <c r="DK110" s="80"/>
      <c r="DL110" s="80"/>
      <c r="DM110" s="80"/>
      <c r="DN110" s="80"/>
      <c r="DO110" s="80"/>
      <c r="DP110" s="80"/>
      <c r="DQ110" s="80"/>
      <c r="DR110" s="80"/>
      <c r="DS110" s="80"/>
      <c r="DT110" s="80"/>
      <c r="DU110" s="80"/>
      <c r="DV110" s="80"/>
      <c r="DW110" s="80"/>
      <c r="DX110" s="80"/>
      <c r="DY110" s="80"/>
      <c r="DZ110" s="80"/>
      <c r="EA110" s="80"/>
      <c r="EB110" s="80"/>
      <c r="EC110" s="80"/>
      <c r="ED110" s="80"/>
      <c r="EE110" s="80"/>
      <c r="EF110" s="80"/>
      <c r="EG110" s="80"/>
      <c r="EH110" s="80"/>
      <c r="EI110" s="80"/>
      <c r="EJ110" s="80"/>
      <c r="EK110" s="80"/>
    </row>
    <row r="111" spans="2:141" x14ac:dyDescent="0.35"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139"/>
      <c r="N111" s="74"/>
      <c r="O111" s="74"/>
      <c r="P111" s="74"/>
      <c r="Q111" s="80"/>
      <c r="R111" s="77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  <c r="CN111" s="80"/>
      <c r="CO111" s="80"/>
      <c r="CP111" s="80"/>
      <c r="CQ111" s="80"/>
      <c r="CR111" s="80"/>
      <c r="CS111" s="80"/>
      <c r="CT111" s="80"/>
      <c r="CU111" s="80"/>
      <c r="CV111" s="80"/>
      <c r="CW111" s="80"/>
      <c r="CX111" s="80"/>
      <c r="CY111" s="80"/>
      <c r="CZ111" s="80"/>
      <c r="DA111" s="80"/>
      <c r="DB111" s="80"/>
      <c r="DC111" s="80"/>
      <c r="DD111" s="80"/>
      <c r="DE111" s="80"/>
      <c r="DF111" s="80"/>
      <c r="DG111" s="80"/>
      <c r="DH111" s="80"/>
      <c r="DI111" s="80"/>
      <c r="DJ111" s="80"/>
      <c r="DK111" s="80"/>
      <c r="DL111" s="80"/>
      <c r="DM111" s="80"/>
      <c r="DN111" s="80"/>
      <c r="DO111" s="80"/>
      <c r="DP111" s="80"/>
      <c r="DQ111" s="80"/>
      <c r="DR111" s="80"/>
      <c r="DS111" s="80"/>
      <c r="DT111" s="80"/>
      <c r="DU111" s="80"/>
      <c r="DV111" s="80"/>
      <c r="DW111" s="80"/>
      <c r="DX111" s="80"/>
      <c r="DY111" s="80"/>
      <c r="DZ111" s="80"/>
      <c r="EA111" s="80"/>
      <c r="EB111" s="80"/>
      <c r="EC111" s="80"/>
      <c r="ED111" s="80"/>
      <c r="EE111" s="80"/>
      <c r="EF111" s="80"/>
      <c r="EG111" s="80"/>
      <c r="EH111" s="80"/>
      <c r="EI111" s="80"/>
      <c r="EJ111" s="80"/>
      <c r="EK111" s="80"/>
    </row>
    <row r="112" spans="2:141" x14ac:dyDescent="0.35"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139"/>
      <c r="N112" s="74"/>
      <c r="O112" s="74"/>
      <c r="P112" s="74"/>
      <c r="Q112" s="80"/>
      <c r="R112" s="77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  <c r="CN112" s="80"/>
      <c r="CO112" s="80"/>
      <c r="CP112" s="80"/>
      <c r="CQ112" s="80"/>
      <c r="CR112" s="80"/>
      <c r="CS112" s="80"/>
      <c r="CT112" s="80"/>
      <c r="CU112" s="80"/>
      <c r="CV112" s="80"/>
      <c r="CW112" s="80"/>
      <c r="CX112" s="80"/>
      <c r="CY112" s="80"/>
      <c r="CZ112" s="80"/>
      <c r="DA112" s="80"/>
      <c r="DB112" s="80"/>
      <c r="DC112" s="80"/>
      <c r="DD112" s="80"/>
      <c r="DE112" s="80"/>
      <c r="DF112" s="80"/>
      <c r="DG112" s="80"/>
      <c r="DH112" s="80"/>
      <c r="DI112" s="80"/>
      <c r="DJ112" s="80"/>
      <c r="DK112" s="80"/>
      <c r="DL112" s="80"/>
      <c r="DM112" s="80"/>
      <c r="DN112" s="80"/>
      <c r="DO112" s="80"/>
      <c r="DP112" s="80"/>
      <c r="DQ112" s="80"/>
      <c r="DR112" s="80"/>
      <c r="DS112" s="80"/>
      <c r="DT112" s="80"/>
      <c r="DU112" s="80"/>
      <c r="DV112" s="80"/>
      <c r="DW112" s="80"/>
      <c r="DX112" s="80"/>
      <c r="DY112" s="80"/>
      <c r="DZ112" s="80"/>
      <c r="EA112" s="80"/>
      <c r="EB112" s="80"/>
      <c r="EC112" s="80"/>
      <c r="ED112" s="80"/>
      <c r="EE112" s="80"/>
      <c r="EF112" s="80"/>
      <c r="EG112" s="80"/>
      <c r="EH112" s="80"/>
      <c r="EI112" s="80"/>
      <c r="EJ112" s="80"/>
      <c r="EK112" s="80"/>
    </row>
    <row r="113" spans="2:141" x14ac:dyDescent="0.35">
      <c r="B113" s="116"/>
      <c r="C113" s="116"/>
      <c r="D113" s="116"/>
      <c r="E113" s="116"/>
      <c r="F113" s="116"/>
      <c r="G113" s="116"/>
      <c r="H113" s="116"/>
      <c r="I113" s="152"/>
      <c r="J113" s="116"/>
      <c r="K113" s="116"/>
      <c r="L113" s="116"/>
      <c r="M113" s="117"/>
      <c r="N113" s="116"/>
      <c r="O113" s="116"/>
      <c r="P113" s="116"/>
      <c r="Q113" s="80"/>
      <c r="R113" s="77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  <c r="CN113" s="80"/>
      <c r="CO113" s="80"/>
      <c r="CP113" s="80"/>
      <c r="CQ113" s="80"/>
      <c r="CR113" s="80"/>
      <c r="CS113" s="80"/>
      <c r="CT113" s="80"/>
      <c r="CU113" s="80"/>
      <c r="CV113" s="80"/>
      <c r="CW113" s="80"/>
      <c r="CX113" s="80"/>
      <c r="CY113" s="80"/>
      <c r="CZ113" s="80"/>
      <c r="DA113" s="80"/>
      <c r="DB113" s="80"/>
      <c r="DC113" s="80"/>
      <c r="DD113" s="80"/>
      <c r="DE113" s="80"/>
      <c r="DF113" s="80"/>
      <c r="DG113" s="80"/>
      <c r="DH113" s="80"/>
      <c r="DI113" s="80"/>
      <c r="DJ113" s="80"/>
      <c r="DK113" s="80"/>
      <c r="DL113" s="80"/>
      <c r="DM113" s="80"/>
      <c r="DN113" s="80"/>
      <c r="DO113" s="80"/>
      <c r="DP113" s="80"/>
      <c r="DQ113" s="80"/>
      <c r="DR113" s="80"/>
      <c r="DS113" s="80"/>
      <c r="DT113" s="80"/>
      <c r="DU113" s="80"/>
      <c r="DV113" s="80"/>
      <c r="DW113" s="80"/>
      <c r="DX113" s="80"/>
      <c r="DY113" s="80"/>
      <c r="DZ113" s="80"/>
      <c r="EA113" s="80"/>
      <c r="EB113" s="80"/>
      <c r="EC113" s="80"/>
      <c r="ED113" s="80"/>
      <c r="EE113" s="80"/>
      <c r="EF113" s="80"/>
      <c r="EG113" s="80"/>
      <c r="EH113" s="80"/>
      <c r="EI113" s="80"/>
      <c r="EJ113" s="80"/>
      <c r="EK113" s="80"/>
    </row>
    <row r="114" spans="2:141" x14ac:dyDescent="0.35">
      <c r="Q114" s="80"/>
      <c r="R114" s="77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  <c r="CN114" s="80"/>
      <c r="CO114" s="80"/>
      <c r="CP114" s="80"/>
      <c r="CQ114" s="80"/>
      <c r="CR114" s="80"/>
      <c r="CS114" s="80"/>
      <c r="CT114" s="80"/>
      <c r="CU114" s="80"/>
      <c r="CV114" s="80"/>
      <c r="CW114" s="80"/>
      <c r="CX114" s="80"/>
      <c r="CY114" s="80"/>
      <c r="CZ114" s="80"/>
      <c r="DA114" s="80"/>
      <c r="DB114" s="80"/>
      <c r="DC114" s="80"/>
      <c r="DD114" s="80"/>
      <c r="DE114" s="80"/>
      <c r="DF114" s="80"/>
      <c r="DG114" s="80"/>
      <c r="DH114" s="80"/>
      <c r="DI114" s="80"/>
      <c r="DJ114" s="80"/>
      <c r="DK114" s="80"/>
      <c r="DL114" s="80"/>
      <c r="DM114" s="80"/>
      <c r="DN114" s="80"/>
      <c r="DO114" s="80"/>
      <c r="DP114" s="80"/>
      <c r="DQ114" s="80"/>
      <c r="DR114" s="80"/>
      <c r="DS114" s="80"/>
      <c r="DT114" s="80"/>
      <c r="DU114" s="80"/>
      <c r="DV114" s="80"/>
      <c r="DW114" s="80"/>
      <c r="DX114" s="80"/>
      <c r="DY114" s="80"/>
      <c r="DZ114" s="80"/>
      <c r="EA114" s="80"/>
      <c r="EB114" s="80"/>
      <c r="EC114" s="80"/>
      <c r="ED114" s="80"/>
      <c r="EE114" s="80"/>
      <c r="EF114" s="80"/>
      <c r="EG114" s="80"/>
      <c r="EH114" s="80"/>
      <c r="EI114" s="80"/>
      <c r="EJ114" s="80"/>
      <c r="EK114" s="80"/>
    </row>
    <row r="115" spans="2:141" x14ac:dyDescent="0.35">
      <c r="Q115" s="80"/>
      <c r="R115" s="77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  <c r="CF115" s="80"/>
      <c r="CG115" s="80"/>
      <c r="CH115" s="80"/>
      <c r="CI115" s="80"/>
      <c r="CJ115" s="80"/>
      <c r="CK115" s="80"/>
      <c r="CL115" s="80"/>
      <c r="CM115" s="80"/>
      <c r="CN115" s="80"/>
      <c r="CO115" s="80"/>
      <c r="CP115" s="80"/>
      <c r="CQ115" s="80"/>
      <c r="CR115" s="80"/>
      <c r="CS115" s="80"/>
      <c r="CT115" s="80"/>
      <c r="CU115" s="80"/>
      <c r="CV115" s="80"/>
      <c r="CW115" s="80"/>
      <c r="CX115" s="80"/>
      <c r="CY115" s="80"/>
      <c r="CZ115" s="80"/>
      <c r="DA115" s="80"/>
      <c r="DB115" s="80"/>
      <c r="DC115" s="80"/>
      <c r="DD115" s="80"/>
      <c r="DE115" s="80"/>
      <c r="DF115" s="80"/>
      <c r="DG115" s="80"/>
      <c r="DH115" s="80"/>
      <c r="DI115" s="80"/>
      <c r="DJ115" s="80"/>
      <c r="DK115" s="80"/>
      <c r="DL115" s="80"/>
      <c r="DM115" s="80"/>
      <c r="DN115" s="80"/>
      <c r="DO115" s="80"/>
      <c r="DP115" s="80"/>
      <c r="DQ115" s="80"/>
      <c r="DR115" s="80"/>
      <c r="DS115" s="80"/>
      <c r="DT115" s="80"/>
      <c r="DU115" s="80"/>
      <c r="DV115" s="80"/>
      <c r="DW115" s="80"/>
      <c r="DX115" s="80"/>
      <c r="DY115" s="80"/>
      <c r="DZ115" s="80"/>
      <c r="EA115" s="80"/>
      <c r="EB115" s="80"/>
      <c r="EC115" s="80"/>
      <c r="ED115" s="80"/>
      <c r="EE115" s="80"/>
      <c r="EF115" s="80"/>
      <c r="EG115" s="80"/>
      <c r="EH115" s="80"/>
      <c r="EI115" s="80"/>
      <c r="EJ115" s="80"/>
      <c r="EK115" s="80"/>
    </row>
    <row r="116" spans="2:141" x14ac:dyDescent="0.35">
      <c r="Q116" s="80"/>
      <c r="R116" s="77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  <c r="CN116" s="80"/>
      <c r="CO116" s="80"/>
      <c r="CP116" s="80"/>
      <c r="CQ116" s="80"/>
      <c r="CR116" s="80"/>
      <c r="CS116" s="80"/>
      <c r="CT116" s="80"/>
      <c r="CU116" s="80"/>
      <c r="CV116" s="80"/>
      <c r="CW116" s="80"/>
      <c r="CX116" s="80"/>
      <c r="CY116" s="80"/>
      <c r="CZ116" s="80"/>
      <c r="DA116" s="80"/>
      <c r="DB116" s="80"/>
      <c r="DC116" s="80"/>
      <c r="DD116" s="80"/>
      <c r="DE116" s="80"/>
      <c r="DF116" s="80"/>
      <c r="DG116" s="80"/>
      <c r="DH116" s="80"/>
      <c r="DI116" s="80"/>
      <c r="DJ116" s="80"/>
      <c r="DK116" s="80"/>
      <c r="DL116" s="80"/>
      <c r="DM116" s="80"/>
      <c r="DN116" s="80"/>
      <c r="DO116" s="80"/>
      <c r="DP116" s="80"/>
      <c r="DQ116" s="80"/>
      <c r="DR116" s="80"/>
      <c r="DS116" s="80"/>
      <c r="DT116" s="80"/>
      <c r="DU116" s="80"/>
      <c r="DV116" s="80"/>
      <c r="DW116" s="80"/>
      <c r="DX116" s="80"/>
      <c r="DY116" s="80"/>
      <c r="DZ116" s="80"/>
      <c r="EA116" s="80"/>
      <c r="EB116" s="80"/>
      <c r="EC116" s="80"/>
      <c r="ED116" s="80"/>
      <c r="EE116" s="80"/>
      <c r="EF116" s="80"/>
      <c r="EG116" s="80"/>
      <c r="EH116" s="80"/>
      <c r="EI116" s="80"/>
      <c r="EJ116" s="80"/>
      <c r="EK116" s="80"/>
    </row>
    <row r="117" spans="2:141" x14ac:dyDescent="0.35">
      <c r="Q117" s="80"/>
      <c r="R117" s="77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  <c r="CN117" s="80"/>
      <c r="CO117" s="80"/>
      <c r="CP117" s="80"/>
      <c r="CQ117" s="80"/>
      <c r="CR117" s="80"/>
      <c r="CS117" s="80"/>
      <c r="CT117" s="80"/>
      <c r="CU117" s="80"/>
      <c r="CV117" s="80"/>
      <c r="CW117" s="80"/>
      <c r="CX117" s="80"/>
      <c r="CY117" s="80"/>
      <c r="CZ117" s="80"/>
      <c r="DA117" s="80"/>
      <c r="DB117" s="80"/>
      <c r="DC117" s="80"/>
      <c r="DD117" s="80"/>
      <c r="DE117" s="80"/>
      <c r="DF117" s="80"/>
      <c r="DG117" s="80"/>
      <c r="DH117" s="80"/>
      <c r="DI117" s="80"/>
      <c r="DJ117" s="80"/>
      <c r="DK117" s="80"/>
      <c r="DL117" s="80"/>
      <c r="DM117" s="80"/>
      <c r="DN117" s="80"/>
      <c r="DO117" s="80"/>
      <c r="DP117" s="80"/>
      <c r="DQ117" s="80"/>
      <c r="DR117" s="80"/>
      <c r="DS117" s="80"/>
      <c r="DT117" s="80"/>
      <c r="DU117" s="80"/>
      <c r="DV117" s="80"/>
      <c r="DW117" s="80"/>
      <c r="DX117" s="80"/>
      <c r="DY117" s="80"/>
      <c r="DZ117" s="80"/>
      <c r="EA117" s="80"/>
      <c r="EB117" s="80"/>
      <c r="EC117" s="80"/>
      <c r="ED117" s="80"/>
      <c r="EE117" s="80"/>
      <c r="EF117" s="80"/>
      <c r="EG117" s="80"/>
      <c r="EH117" s="80"/>
      <c r="EI117" s="80"/>
      <c r="EJ117" s="80"/>
      <c r="EK117" s="80"/>
    </row>
    <row r="118" spans="2:141" x14ac:dyDescent="0.35">
      <c r="Q118" s="80"/>
      <c r="R118" s="77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  <c r="CF118" s="80"/>
      <c r="CG118" s="80"/>
      <c r="CH118" s="80"/>
      <c r="CI118" s="80"/>
      <c r="CJ118" s="80"/>
      <c r="CK118" s="80"/>
      <c r="CL118" s="80"/>
      <c r="CM118" s="80"/>
      <c r="CN118" s="80"/>
      <c r="CO118" s="80"/>
      <c r="CP118" s="80"/>
      <c r="CQ118" s="80"/>
      <c r="CR118" s="80"/>
      <c r="CS118" s="80"/>
      <c r="CT118" s="80"/>
      <c r="CU118" s="80"/>
      <c r="CV118" s="80"/>
      <c r="CW118" s="80"/>
      <c r="CX118" s="80"/>
      <c r="CY118" s="80"/>
      <c r="CZ118" s="80"/>
      <c r="DA118" s="80"/>
      <c r="DB118" s="80"/>
      <c r="DC118" s="80"/>
      <c r="DD118" s="80"/>
      <c r="DE118" s="80"/>
      <c r="DF118" s="80"/>
      <c r="DG118" s="80"/>
      <c r="DH118" s="80"/>
      <c r="DI118" s="80"/>
      <c r="DJ118" s="80"/>
      <c r="DK118" s="80"/>
      <c r="DL118" s="80"/>
      <c r="DM118" s="80"/>
      <c r="DN118" s="80"/>
      <c r="DO118" s="80"/>
      <c r="DP118" s="80"/>
      <c r="DQ118" s="80"/>
      <c r="DR118" s="80"/>
      <c r="DS118" s="80"/>
      <c r="DT118" s="80"/>
      <c r="DU118" s="80"/>
      <c r="DV118" s="80"/>
      <c r="DW118" s="80"/>
      <c r="DX118" s="80"/>
      <c r="DY118" s="80"/>
      <c r="DZ118" s="80"/>
      <c r="EA118" s="80"/>
      <c r="EB118" s="80"/>
      <c r="EC118" s="80"/>
      <c r="ED118" s="80"/>
      <c r="EE118" s="80"/>
      <c r="EF118" s="80"/>
      <c r="EG118" s="80"/>
      <c r="EH118" s="80"/>
      <c r="EI118" s="80"/>
      <c r="EJ118" s="80"/>
      <c r="EK118" s="80"/>
    </row>
    <row r="119" spans="2:141" x14ac:dyDescent="0.35">
      <c r="Q119" s="80"/>
      <c r="R119" s="77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  <c r="CN119" s="80"/>
      <c r="CO119" s="80"/>
      <c r="CP119" s="80"/>
      <c r="CQ119" s="80"/>
      <c r="CR119" s="80"/>
      <c r="CS119" s="80"/>
      <c r="CT119" s="80"/>
      <c r="CU119" s="80"/>
      <c r="CV119" s="80"/>
      <c r="CW119" s="80"/>
      <c r="CX119" s="80"/>
      <c r="CY119" s="80"/>
      <c r="CZ119" s="80"/>
      <c r="DA119" s="80"/>
      <c r="DB119" s="80"/>
      <c r="DC119" s="80"/>
      <c r="DD119" s="80"/>
      <c r="DE119" s="80"/>
      <c r="DF119" s="80"/>
      <c r="DG119" s="80"/>
      <c r="DH119" s="80"/>
      <c r="DI119" s="80"/>
      <c r="DJ119" s="80"/>
      <c r="DK119" s="80"/>
      <c r="DL119" s="80"/>
      <c r="DM119" s="80"/>
      <c r="DN119" s="80"/>
      <c r="DO119" s="80"/>
      <c r="DP119" s="80"/>
      <c r="DQ119" s="80"/>
      <c r="DR119" s="80"/>
      <c r="DS119" s="80"/>
      <c r="DT119" s="80"/>
      <c r="DU119" s="80"/>
      <c r="DV119" s="80"/>
      <c r="DW119" s="80"/>
      <c r="DX119" s="80"/>
      <c r="DY119" s="80"/>
      <c r="DZ119" s="80"/>
      <c r="EA119" s="80"/>
      <c r="EB119" s="80"/>
      <c r="EC119" s="80"/>
      <c r="ED119" s="80"/>
      <c r="EE119" s="80"/>
      <c r="EF119" s="80"/>
      <c r="EG119" s="80"/>
      <c r="EH119" s="80"/>
      <c r="EI119" s="80"/>
      <c r="EJ119" s="80"/>
      <c r="EK119" s="80"/>
    </row>
    <row r="120" spans="2:141" x14ac:dyDescent="0.35">
      <c r="Q120" s="80"/>
      <c r="R120" s="77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  <c r="CT120" s="80"/>
      <c r="CU120" s="80"/>
      <c r="CV120" s="80"/>
      <c r="CW120" s="80"/>
      <c r="CX120" s="80"/>
      <c r="CY120" s="80"/>
      <c r="CZ120" s="80"/>
      <c r="DA120" s="80"/>
      <c r="DB120" s="80"/>
      <c r="DC120" s="80"/>
      <c r="DD120" s="80"/>
      <c r="DE120" s="80"/>
      <c r="DF120" s="80"/>
      <c r="DG120" s="80"/>
      <c r="DH120" s="80"/>
      <c r="DI120" s="80"/>
      <c r="DJ120" s="80"/>
      <c r="DK120" s="80"/>
      <c r="DL120" s="80"/>
      <c r="DM120" s="80"/>
      <c r="DN120" s="80"/>
      <c r="DO120" s="80"/>
      <c r="DP120" s="80"/>
      <c r="DQ120" s="80"/>
      <c r="DR120" s="80"/>
      <c r="DS120" s="80"/>
      <c r="DT120" s="80"/>
      <c r="DU120" s="80"/>
      <c r="DV120" s="80"/>
      <c r="DW120" s="80"/>
      <c r="DX120" s="80"/>
      <c r="DY120" s="80"/>
      <c r="DZ120" s="80"/>
      <c r="EA120" s="80"/>
      <c r="EB120" s="80"/>
      <c r="EC120" s="80"/>
      <c r="ED120" s="80"/>
      <c r="EE120" s="80"/>
      <c r="EF120" s="80"/>
      <c r="EG120" s="80"/>
      <c r="EH120" s="80"/>
      <c r="EI120" s="80"/>
      <c r="EJ120" s="80"/>
      <c r="EK120" s="80"/>
    </row>
    <row r="121" spans="2:141" x14ac:dyDescent="0.35">
      <c r="Q121" s="80"/>
      <c r="R121" s="77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0"/>
      <c r="CM121" s="80"/>
      <c r="CN121" s="80"/>
      <c r="CO121" s="80"/>
      <c r="CP121" s="80"/>
      <c r="CQ121" s="80"/>
      <c r="CR121" s="80"/>
      <c r="CS121" s="80"/>
      <c r="CT121" s="80"/>
      <c r="CU121" s="80"/>
      <c r="CV121" s="80"/>
      <c r="CW121" s="80"/>
      <c r="CX121" s="80"/>
      <c r="CY121" s="80"/>
      <c r="CZ121" s="80"/>
      <c r="DA121" s="80"/>
      <c r="DB121" s="80"/>
      <c r="DC121" s="80"/>
      <c r="DD121" s="80"/>
      <c r="DE121" s="80"/>
      <c r="DF121" s="80"/>
      <c r="DG121" s="80"/>
      <c r="DH121" s="80"/>
      <c r="DI121" s="80"/>
      <c r="DJ121" s="80"/>
      <c r="DK121" s="80"/>
      <c r="DL121" s="80"/>
      <c r="DM121" s="80"/>
      <c r="DN121" s="80"/>
      <c r="DO121" s="80"/>
      <c r="DP121" s="80"/>
      <c r="DQ121" s="80"/>
      <c r="DR121" s="80"/>
      <c r="DS121" s="80"/>
      <c r="DT121" s="80"/>
      <c r="DU121" s="80"/>
      <c r="DV121" s="80"/>
      <c r="DW121" s="80"/>
      <c r="DX121" s="80"/>
      <c r="DY121" s="80"/>
      <c r="DZ121" s="80"/>
      <c r="EA121" s="80"/>
      <c r="EB121" s="80"/>
      <c r="EC121" s="80"/>
      <c r="ED121" s="80"/>
      <c r="EE121" s="80"/>
      <c r="EF121" s="80"/>
      <c r="EG121" s="80"/>
      <c r="EH121" s="80"/>
      <c r="EI121" s="80"/>
      <c r="EJ121" s="80"/>
      <c r="EK121" s="80"/>
    </row>
    <row r="122" spans="2:141" x14ac:dyDescent="0.35">
      <c r="Q122" s="80"/>
      <c r="R122" s="77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/>
      <c r="CK122" s="80"/>
      <c r="CL122" s="80"/>
      <c r="CM122" s="80"/>
      <c r="CN122" s="80"/>
      <c r="CO122" s="80"/>
      <c r="CP122" s="80"/>
      <c r="CQ122" s="80"/>
      <c r="CR122" s="80"/>
      <c r="CS122" s="80"/>
      <c r="CT122" s="80"/>
      <c r="CU122" s="80"/>
      <c r="CV122" s="80"/>
      <c r="CW122" s="80"/>
      <c r="CX122" s="80"/>
      <c r="CY122" s="80"/>
      <c r="CZ122" s="80"/>
      <c r="DA122" s="80"/>
      <c r="DB122" s="80"/>
      <c r="DC122" s="80"/>
      <c r="DD122" s="80"/>
      <c r="DE122" s="80"/>
      <c r="DF122" s="80"/>
      <c r="DG122" s="80"/>
      <c r="DH122" s="80"/>
      <c r="DI122" s="80"/>
      <c r="DJ122" s="80"/>
      <c r="DK122" s="80"/>
      <c r="DL122" s="80"/>
      <c r="DM122" s="80"/>
      <c r="DN122" s="80"/>
      <c r="DO122" s="80"/>
      <c r="DP122" s="80"/>
      <c r="DQ122" s="80"/>
      <c r="DR122" s="80"/>
      <c r="DS122" s="80"/>
      <c r="DT122" s="80"/>
      <c r="DU122" s="80"/>
      <c r="DV122" s="80"/>
      <c r="DW122" s="80"/>
      <c r="DX122" s="80"/>
      <c r="DY122" s="80"/>
      <c r="DZ122" s="80"/>
      <c r="EA122" s="80"/>
      <c r="EB122" s="80"/>
      <c r="EC122" s="80"/>
      <c r="ED122" s="80"/>
      <c r="EE122" s="80"/>
      <c r="EF122" s="80"/>
      <c r="EG122" s="80"/>
      <c r="EH122" s="80"/>
      <c r="EI122" s="80"/>
      <c r="EJ122" s="80"/>
      <c r="EK122" s="80"/>
    </row>
    <row r="123" spans="2:141" x14ac:dyDescent="0.35">
      <c r="Q123" s="80"/>
      <c r="R123" s="77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0"/>
      <c r="CC123" s="80"/>
      <c r="CD123" s="80"/>
      <c r="CE123" s="80"/>
      <c r="CF123" s="80"/>
      <c r="CG123" s="80"/>
      <c r="CH123" s="80"/>
      <c r="CI123" s="80"/>
      <c r="CJ123" s="80"/>
      <c r="CK123" s="80"/>
      <c r="CL123" s="80"/>
      <c r="CM123" s="80"/>
      <c r="CN123" s="80"/>
      <c r="CO123" s="80"/>
      <c r="CP123" s="80"/>
      <c r="CQ123" s="80"/>
      <c r="CR123" s="80"/>
      <c r="CS123" s="80"/>
      <c r="CT123" s="80"/>
      <c r="CU123" s="80"/>
      <c r="CV123" s="80"/>
      <c r="CW123" s="80"/>
      <c r="CX123" s="80"/>
      <c r="CY123" s="80"/>
      <c r="CZ123" s="80"/>
      <c r="DA123" s="80"/>
      <c r="DB123" s="80"/>
      <c r="DC123" s="80"/>
      <c r="DD123" s="80"/>
      <c r="DE123" s="80"/>
      <c r="DF123" s="80"/>
      <c r="DG123" s="80"/>
      <c r="DH123" s="80"/>
      <c r="DI123" s="80"/>
      <c r="DJ123" s="80"/>
      <c r="DK123" s="80"/>
      <c r="DL123" s="80"/>
      <c r="DM123" s="80"/>
      <c r="DN123" s="80"/>
      <c r="DO123" s="80"/>
      <c r="DP123" s="80"/>
      <c r="DQ123" s="80"/>
      <c r="DR123" s="80"/>
      <c r="DS123" s="80"/>
      <c r="DT123" s="80"/>
      <c r="DU123" s="80"/>
      <c r="DV123" s="80"/>
      <c r="DW123" s="80"/>
      <c r="DX123" s="80"/>
      <c r="DY123" s="80"/>
      <c r="DZ123" s="80"/>
      <c r="EA123" s="80"/>
      <c r="EB123" s="80"/>
      <c r="EC123" s="80"/>
      <c r="ED123" s="80"/>
      <c r="EE123" s="80"/>
      <c r="EF123" s="80"/>
      <c r="EG123" s="80"/>
      <c r="EH123" s="80"/>
      <c r="EI123" s="80"/>
      <c r="EJ123" s="80"/>
      <c r="EK123" s="80"/>
    </row>
    <row r="124" spans="2:141" x14ac:dyDescent="0.35">
      <c r="Q124" s="80"/>
      <c r="R124" s="77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  <c r="BV124" s="80"/>
      <c r="BW124" s="80"/>
      <c r="BX124" s="80"/>
      <c r="BY124" s="80"/>
      <c r="BZ124" s="80"/>
      <c r="CA124" s="80"/>
      <c r="CB124" s="80"/>
      <c r="CC124" s="80"/>
      <c r="CD124" s="80"/>
      <c r="CE124" s="80"/>
      <c r="CF124" s="80"/>
      <c r="CG124" s="80"/>
      <c r="CH124" s="80"/>
      <c r="CI124" s="80"/>
      <c r="CJ124" s="80"/>
      <c r="CK124" s="80"/>
      <c r="CL124" s="80"/>
      <c r="CM124" s="80"/>
      <c r="CN124" s="80"/>
      <c r="CO124" s="80"/>
      <c r="CP124" s="80"/>
      <c r="CQ124" s="80"/>
      <c r="CR124" s="80"/>
      <c r="CS124" s="80"/>
      <c r="CT124" s="80"/>
      <c r="CU124" s="80"/>
      <c r="CV124" s="80"/>
      <c r="CW124" s="80"/>
      <c r="CX124" s="80"/>
      <c r="CY124" s="80"/>
      <c r="CZ124" s="80"/>
      <c r="DA124" s="80"/>
      <c r="DB124" s="80"/>
      <c r="DC124" s="80"/>
      <c r="DD124" s="80"/>
      <c r="DE124" s="80"/>
      <c r="DF124" s="80"/>
      <c r="DG124" s="80"/>
      <c r="DH124" s="80"/>
      <c r="DI124" s="80"/>
      <c r="DJ124" s="80"/>
      <c r="DK124" s="80"/>
      <c r="DL124" s="80"/>
      <c r="DM124" s="80"/>
      <c r="DN124" s="80"/>
      <c r="DO124" s="80"/>
      <c r="DP124" s="80"/>
      <c r="DQ124" s="80"/>
      <c r="DR124" s="80"/>
      <c r="DS124" s="80"/>
      <c r="DT124" s="80"/>
      <c r="DU124" s="80"/>
      <c r="DV124" s="80"/>
      <c r="DW124" s="80"/>
      <c r="DX124" s="80"/>
      <c r="DY124" s="80"/>
      <c r="DZ124" s="80"/>
      <c r="EA124" s="80"/>
      <c r="EB124" s="80"/>
      <c r="EC124" s="80"/>
      <c r="ED124" s="80"/>
      <c r="EE124" s="80"/>
      <c r="EF124" s="80"/>
      <c r="EG124" s="80"/>
      <c r="EH124" s="80"/>
      <c r="EI124" s="80"/>
      <c r="EJ124" s="80"/>
      <c r="EK124" s="80"/>
    </row>
    <row r="125" spans="2:141" x14ac:dyDescent="0.35">
      <c r="Q125" s="80"/>
      <c r="R125" s="77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  <c r="BV125" s="80"/>
      <c r="BW125" s="80"/>
      <c r="BX125" s="80"/>
      <c r="BY125" s="80"/>
      <c r="BZ125" s="80"/>
      <c r="CA125" s="80"/>
      <c r="CB125" s="80"/>
      <c r="CC125" s="80"/>
      <c r="CD125" s="80"/>
      <c r="CE125" s="80"/>
      <c r="CF125" s="80"/>
      <c r="CG125" s="80"/>
      <c r="CH125" s="80"/>
      <c r="CI125" s="80"/>
      <c r="CJ125" s="80"/>
      <c r="CK125" s="80"/>
      <c r="CL125" s="80"/>
      <c r="CM125" s="80"/>
      <c r="CN125" s="80"/>
      <c r="CO125" s="80"/>
      <c r="CP125" s="80"/>
      <c r="CQ125" s="80"/>
      <c r="CR125" s="80"/>
      <c r="CS125" s="80"/>
      <c r="CT125" s="80"/>
      <c r="CU125" s="80"/>
      <c r="CV125" s="80"/>
      <c r="CW125" s="80"/>
      <c r="CX125" s="80"/>
      <c r="CY125" s="80"/>
      <c r="CZ125" s="80"/>
      <c r="DA125" s="80"/>
      <c r="DB125" s="80"/>
      <c r="DC125" s="80"/>
      <c r="DD125" s="80"/>
      <c r="DE125" s="80"/>
      <c r="DF125" s="80"/>
      <c r="DG125" s="80"/>
      <c r="DH125" s="80"/>
      <c r="DI125" s="80"/>
      <c r="DJ125" s="80"/>
      <c r="DK125" s="80"/>
      <c r="DL125" s="80"/>
      <c r="DM125" s="80"/>
      <c r="DN125" s="80"/>
      <c r="DO125" s="80"/>
      <c r="DP125" s="80"/>
      <c r="DQ125" s="80"/>
      <c r="DR125" s="80"/>
      <c r="DS125" s="80"/>
      <c r="DT125" s="80"/>
      <c r="DU125" s="80"/>
      <c r="DV125" s="80"/>
      <c r="DW125" s="80"/>
      <c r="DX125" s="80"/>
      <c r="DY125" s="80"/>
      <c r="DZ125" s="80"/>
      <c r="EA125" s="80"/>
      <c r="EB125" s="80"/>
      <c r="EC125" s="80"/>
      <c r="ED125" s="80"/>
      <c r="EE125" s="80"/>
      <c r="EF125" s="80"/>
      <c r="EG125" s="80"/>
      <c r="EH125" s="80"/>
      <c r="EI125" s="80"/>
      <c r="EJ125" s="80"/>
      <c r="EK125" s="80"/>
    </row>
    <row r="126" spans="2:141" x14ac:dyDescent="0.35">
      <c r="Q126" s="80"/>
      <c r="R126" s="77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  <c r="CB126" s="80"/>
      <c r="CC126" s="80"/>
      <c r="CD126" s="80"/>
      <c r="CE126" s="80"/>
      <c r="CF126" s="80"/>
      <c r="CG126" s="80"/>
      <c r="CH126" s="80"/>
      <c r="CI126" s="80"/>
      <c r="CJ126" s="80"/>
      <c r="CK126" s="80"/>
      <c r="CL126" s="80"/>
      <c r="CM126" s="80"/>
      <c r="CN126" s="80"/>
      <c r="CO126" s="80"/>
      <c r="CP126" s="80"/>
      <c r="CQ126" s="80"/>
      <c r="CR126" s="80"/>
      <c r="CS126" s="80"/>
      <c r="CT126" s="80"/>
      <c r="CU126" s="80"/>
      <c r="CV126" s="80"/>
      <c r="CW126" s="80"/>
      <c r="CX126" s="80"/>
      <c r="CY126" s="80"/>
      <c r="CZ126" s="80"/>
      <c r="DA126" s="80"/>
      <c r="DB126" s="80"/>
      <c r="DC126" s="80"/>
      <c r="DD126" s="80"/>
      <c r="DE126" s="80"/>
      <c r="DF126" s="80"/>
      <c r="DG126" s="80"/>
      <c r="DH126" s="80"/>
      <c r="DI126" s="80"/>
      <c r="DJ126" s="80"/>
      <c r="DK126" s="80"/>
      <c r="DL126" s="80"/>
      <c r="DM126" s="80"/>
      <c r="DN126" s="80"/>
      <c r="DO126" s="80"/>
      <c r="DP126" s="80"/>
      <c r="DQ126" s="80"/>
      <c r="DR126" s="80"/>
      <c r="DS126" s="80"/>
      <c r="DT126" s="80"/>
      <c r="DU126" s="80"/>
      <c r="DV126" s="80"/>
      <c r="DW126" s="80"/>
      <c r="DX126" s="80"/>
      <c r="DY126" s="80"/>
      <c r="DZ126" s="80"/>
      <c r="EA126" s="80"/>
      <c r="EB126" s="80"/>
      <c r="EC126" s="80"/>
      <c r="ED126" s="80"/>
      <c r="EE126" s="80"/>
      <c r="EF126" s="80"/>
      <c r="EG126" s="80"/>
      <c r="EH126" s="80"/>
      <c r="EI126" s="80"/>
      <c r="EJ126" s="80"/>
      <c r="EK126" s="80"/>
    </row>
    <row r="127" spans="2:141" x14ac:dyDescent="0.35">
      <c r="Q127" s="80"/>
      <c r="R127" s="77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  <c r="CB127" s="80"/>
      <c r="CC127" s="80"/>
      <c r="CD127" s="80"/>
      <c r="CE127" s="80"/>
      <c r="CF127" s="80"/>
      <c r="CG127" s="80"/>
      <c r="CH127" s="80"/>
      <c r="CI127" s="80"/>
      <c r="CJ127" s="80"/>
      <c r="CK127" s="80"/>
      <c r="CL127" s="80"/>
      <c r="CM127" s="80"/>
      <c r="CN127" s="80"/>
      <c r="CO127" s="80"/>
      <c r="CP127" s="80"/>
      <c r="CQ127" s="80"/>
      <c r="CR127" s="80"/>
      <c r="CS127" s="80"/>
      <c r="CT127" s="80"/>
      <c r="CU127" s="80"/>
      <c r="CV127" s="80"/>
      <c r="CW127" s="80"/>
      <c r="CX127" s="80"/>
      <c r="CY127" s="80"/>
      <c r="CZ127" s="80"/>
      <c r="DA127" s="80"/>
      <c r="DB127" s="80"/>
      <c r="DC127" s="80"/>
      <c r="DD127" s="80"/>
      <c r="DE127" s="80"/>
      <c r="DF127" s="80"/>
      <c r="DG127" s="80"/>
      <c r="DH127" s="80"/>
      <c r="DI127" s="80"/>
      <c r="DJ127" s="80"/>
      <c r="DK127" s="80"/>
      <c r="DL127" s="80"/>
      <c r="DM127" s="80"/>
      <c r="DN127" s="80"/>
      <c r="DO127" s="80"/>
      <c r="DP127" s="80"/>
      <c r="DQ127" s="80"/>
      <c r="DR127" s="80"/>
      <c r="DS127" s="80"/>
      <c r="DT127" s="80"/>
      <c r="DU127" s="80"/>
      <c r="DV127" s="80"/>
      <c r="DW127" s="80"/>
      <c r="DX127" s="80"/>
      <c r="DY127" s="80"/>
      <c r="DZ127" s="80"/>
      <c r="EA127" s="80"/>
      <c r="EB127" s="80"/>
      <c r="EC127" s="80"/>
      <c r="ED127" s="80"/>
      <c r="EE127" s="80"/>
      <c r="EF127" s="80"/>
      <c r="EG127" s="80"/>
      <c r="EH127" s="80"/>
      <c r="EI127" s="80"/>
      <c r="EJ127" s="80"/>
      <c r="EK127" s="80"/>
    </row>
    <row r="128" spans="2:141" x14ac:dyDescent="0.35">
      <c r="Q128" s="80"/>
      <c r="R128" s="77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  <c r="CF128" s="80"/>
      <c r="CG128" s="80"/>
      <c r="CH128" s="80"/>
      <c r="CI128" s="80"/>
      <c r="CJ128" s="80"/>
      <c r="CK128" s="80"/>
      <c r="CL128" s="80"/>
      <c r="CM128" s="80"/>
      <c r="CN128" s="80"/>
      <c r="CO128" s="80"/>
      <c r="CP128" s="80"/>
      <c r="CQ128" s="80"/>
      <c r="CR128" s="80"/>
      <c r="CS128" s="80"/>
      <c r="CT128" s="80"/>
      <c r="CU128" s="80"/>
      <c r="CV128" s="80"/>
      <c r="CW128" s="80"/>
      <c r="CX128" s="80"/>
      <c r="CY128" s="80"/>
      <c r="CZ128" s="80"/>
      <c r="DA128" s="80"/>
      <c r="DB128" s="80"/>
      <c r="DC128" s="80"/>
      <c r="DD128" s="80"/>
      <c r="DE128" s="80"/>
      <c r="DF128" s="80"/>
      <c r="DG128" s="80"/>
      <c r="DH128" s="80"/>
      <c r="DI128" s="80"/>
      <c r="DJ128" s="80"/>
      <c r="DK128" s="80"/>
      <c r="DL128" s="80"/>
      <c r="DM128" s="80"/>
      <c r="DN128" s="80"/>
      <c r="DO128" s="80"/>
      <c r="DP128" s="80"/>
      <c r="DQ128" s="80"/>
      <c r="DR128" s="80"/>
      <c r="DS128" s="80"/>
      <c r="DT128" s="80"/>
      <c r="DU128" s="80"/>
      <c r="DV128" s="80"/>
      <c r="DW128" s="80"/>
      <c r="DX128" s="80"/>
      <c r="DY128" s="80"/>
      <c r="DZ128" s="80"/>
      <c r="EA128" s="80"/>
      <c r="EB128" s="80"/>
      <c r="EC128" s="80"/>
      <c r="ED128" s="80"/>
      <c r="EE128" s="80"/>
      <c r="EF128" s="80"/>
      <c r="EG128" s="80"/>
      <c r="EH128" s="80"/>
      <c r="EI128" s="80"/>
      <c r="EJ128" s="80"/>
      <c r="EK128" s="80"/>
    </row>
    <row r="129" spans="17:141" x14ac:dyDescent="0.35">
      <c r="Q129" s="80"/>
      <c r="R129" s="77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  <c r="CF129" s="80"/>
      <c r="CG129" s="80"/>
      <c r="CH129" s="80"/>
      <c r="CI129" s="80"/>
      <c r="CJ129" s="80"/>
      <c r="CK129" s="80"/>
      <c r="CL129" s="80"/>
      <c r="CM129" s="80"/>
      <c r="CN129" s="80"/>
      <c r="CO129" s="80"/>
      <c r="CP129" s="80"/>
      <c r="CQ129" s="80"/>
      <c r="CR129" s="80"/>
      <c r="CS129" s="80"/>
      <c r="CT129" s="80"/>
      <c r="CU129" s="80"/>
      <c r="CV129" s="80"/>
      <c r="CW129" s="80"/>
      <c r="CX129" s="80"/>
      <c r="CY129" s="80"/>
      <c r="CZ129" s="80"/>
      <c r="DA129" s="80"/>
      <c r="DB129" s="80"/>
      <c r="DC129" s="80"/>
      <c r="DD129" s="80"/>
      <c r="DE129" s="80"/>
      <c r="DF129" s="80"/>
      <c r="DG129" s="80"/>
      <c r="DH129" s="80"/>
      <c r="DI129" s="80"/>
      <c r="DJ129" s="80"/>
      <c r="DK129" s="80"/>
      <c r="DL129" s="80"/>
      <c r="DM129" s="80"/>
      <c r="DN129" s="80"/>
      <c r="DO129" s="80"/>
      <c r="DP129" s="80"/>
      <c r="DQ129" s="80"/>
      <c r="DR129" s="80"/>
      <c r="DS129" s="80"/>
      <c r="DT129" s="80"/>
      <c r="DU129" s="80"/>
      <c r="DV129" s="80"/>
      <c r="DW129" s="80"/>
      <c r="DX129" s="80"/>
      <c r="DY129" s="80"/>
      <c r="DZ129" s="80"/>
      <c r="EA129" s="80"/>
      <c r="EB129" s="80"/>
      <c r="EC129" s="80"/>
      <c r="ED129" s="80"/>
      <c r="EE129" s="80"/>
      <c r="EF129" s="80"/>
      <c r="EG129" s="80"/>
      <c r="EH129" s="80"/>
      <c r="EI129" s="80"/>
      <c r="EJ129" s="80"/>
      <c r="EK129" s="80"/>
    </row>
    <row r="130" spans="17:141" x14ac:dyDescent="0.35">
      <c r="Q130" s="80"/>
      <c r="R130" s="77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  <c r="CA130" s="80"/>
      <c r="CB130" s="80"/>
      <c r="CC130" s="80"/>
      <c r="CD130" s="80"/>
      <c r="CE130" s="80"/>
      <c r="CF130" s="80"/>
      <c r="CG130" s="80"/>
      <c r="CH130" s="80"/>
      <c r="CI130" s="80"/>
      <c r="CJ130" s="80"/>
      <c r="CK130" s="80"/>
      <c r="CL130" s="80"/>
      <c r="CM130" s="80"/>
      <c r="CN130" s="80"/>
      <c r="CO130" s="80"/>
      <c r="CP130" s="80"/>
      <c r="CQ130" s="80"/>
      <c r="CR130" s="80"/>
      <c r="CS130" s="80"/>
      <c r="CT130" s="80"/>
      <c r="CU130" s="80"/>
      <c r="CV130" s="80"/>
      <c r="CW130" s="80"/>
      <c r="CX130" s="80"/>
      <c r="CY130" s="80"/>
      <c r="CZ130" s="80"/>
      <c r="DA130" s="80"/>
      <c r="DB130" s="80"/>
      <c r="DC130" s="80"/>
      <c r="DD130" s="80"/>
      <c r="DE130" s="80"/>
      <c r="DF130" s="80"/>
      <c r="DG130" s="80"/>
      <c r="DH130" s="80"/>
      <c r="DI130" s="80"/>
      <c r="DJ130" s="80"/>
      <c r="DK130" s="80"/>
      <c r="DL130" s="80"/>
      <c r="DM130" s="80"/>
      <c r="DN130" s="80"/>
      <c r="DO130" s="80"/>
      <c r="DP130" s="80"/>
      <c r="DQ130" s="80"/>
      <c r="DR130" s="80"/>
      <c r="DS130" s="80"/>
      <c r="DT130" s="80"/>
      <c r="DU130" s="80"/>
      <c r="DV130" s="80"/>
      <c r="DW130" s="80"/>
      <c r="DX130" s="80"/>
      <c r="DY130" s="80"/>
      <c r="DZ130" s="80"/>
      <c r="EA130" s="80"/>
      <c r="EB130" s="80"/>
      <c r="EC130" s="80"/>
      <c r="ED130" s="80"/>
      <c r="EE130" s="80"/>
      <c r="EF130" s="80"/>
      <c r="EG130" s="80"/>
      <c r="EH130" s="80"/>
      <c r="EI130" s="80"/>
      <c r="EJ130" s="80"/>
      <c r="EK130" s="80"/>
    </row>
    <row r="131" spans="17:141" x14ac:dyDescent="0.35">
      <c r="Q131" s="80"/>
      <c r="R131" s="77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  <c r="BV131" s="80"/>
      <c r="BW131" s="80"/>
      <c r="BX131" s="80"/>
      <c r="BY131" s="80"/>
      <c r="BZ131" s="80"/>
      <c r="CA131" s="80"/>
      <c r="CB131" s="80"/>
      <c r="CC131" s="80"/>
      <c r="CD131" s="80"/>
      <c r="CE131" s="80"/>
      <c r="CF131" s="80"/>
      <c r="CG131" s="80"/>
      <c r="CH131" s="80"/>
      <c r="CI131" s="80"/>
      <c r="CJ131" s="80"/>
      <c r="CK131" s="80"/>
      <c r="CL131" s="80"/>
      <c r="CM131" s="80"/>
      <c r="CN131" s="80"/>
      <c r="CO131" s="80"/>
      <c r="CP131" s="80"/>
      <c r="CQ131" s="80"/>
      <c r="CR131" s="80"/>
      <c r="CS131" s="80"/>
      <c r="CT131" s="80"/>
      <c r="CU131" s="80"/>
      <c r="CV131" s="80"/>
      <c r="CW131" s="80"/>
      <c r="CX131" s="80"/>
      <c r="CY131" s="80"/>
      <c r="CZ131" s="80"/>
      <c r="DA131" s="80"/>
      <c r="DB131" s="80"/>
      <c r="DC131" s="80"/>
      <c r="DD131" s="80"/>
      <c r="DE131" s="80"/>
      <c r="DF131" s="80"/>
      <c r="DG131" s="80"/>
      <c r="DH131" s="80"/>
      <c r="DI131" s="80"/>
      <c r="DJ131" s="80"/>
      <c r="DK131" s="80"/>
      <c r="DL131" s="80"/>
      <c r="DM131" s="80"/>
      <c r="DN131" s="80"/>
      <c r="DO131" s="80"/>
      <c r="DP131" s="80"/>
      <c r="DQ131" s="80"/>
      <c r="DR131" s="80"/>
      <c r="DS131" s="80"/>
      <c r="DT131" s="80"/>
      <c r="DU131" s="80"/>
      <c r="DV131" s="80"/>
      <c r="DW131" s="80"/>
      <c r="DX131" s="80"/>
      <c r="DY131" s="80"/>
      <c r="DZ131" s="80"/>
      <c r="EA131" s="80"/>
      <c r="EB131" s="80"/>
      <c r="EC131" s="80"/>
      <c r="ED131" s="80"/>
      <c r="EE131" s="80"/>
      <c r="EF131" s="80"/>
      <c r="EG131" s="80"/>
      <c r="EH131" s="80"/>
      <c r="EI131" s="80"/>
      <c r="EJ131" s="80"/>
      <c r="EK131" s="80"/>
    </row>
    <row r="132" spans="17:141" x14ac:dyDescent="0.35">
      <c r="Q132" s="80"/>
      <c r="R132" s="77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  <c r="CA132" s="80"/>
      <c r="CB132" s="80"/>
      <c r="CC132" s="80"/>
      <c r="CD132" s="80"/>
      <c r="CE132" s="80"/>
      <c r="CF132" s="80"/>
      <c r="CG132" s="80"/>
      <c r="CH132" s="80"/>
      <c r="CI132" s="80"/>
      <c r="CJ132" s="80"/>
      <c r="CK132" s="80"/>
      <c r="CL132" s="80"/>
      <c r="CM132" s="80"/>
      <c r="CN132" s="80"/>
      <c r="CO132" s="80"/>
      <c r="CP132" s="80"/>
      <c r="CQ132" s="80"/>
      <c r="CR132" s="80"/>
      <c r="CS132" s="80"/>
      <c r="CT132" s="80"/>
      <c r="CU132" s="80"/>
      <c r="CV132" s="80"/>
      <c r="CW132" s="80"/>
      <c r="CX132" s="80"/>
      <c r="CY132" s="80"/>
      <c r="CZ132" s="80"/>
      <c r="DA132" s="80"/>
      <c r="DB132" s="80"/>
      <c r="DC132" s="80"/>
      <c r="DD132" s="80"/>
      <c r="DE132" s="80"/>
      <c r="DF132" s="80"/>
      <c r="DG132" s="80"/>
      <c r="DH132" s="80"/>
      <c r="DI132" s="80"/>
      <c r="DJ132" s="80"/>
      <c r="DK132" s="80"/>
      <c r="DL132" s="80"/>
      <c r="DM132" s="80"/>
      <c r="DN132" s="80"/>
      <c r="DO132" s="80"/>
      <c r="DP132" s="80"/>
      <c r="DQ132" s="80"/>
      <c r="DR132" s="80"/>
      <c r="DS132" s="80"/>
      <c r="DT132" s="80"/>
      <c r="DU132" s="80"/>
      <c r="DV132" s="80"/>
      <c r="DW132" s="80"/>
      <c r="DX132" s="80"/>
      <c r="DY132" s="80"/>
      <c r="DZ132" s="80"/>
      <c r="EA132" s="80"/>
      <c r="EB132" s="80"/>
      <c r="EC132" s="80"/>
      <c r="ED132" s="80"/>
      <c r="EE132" s="80"/>
      <c r="EF132" s="80"/>
      <c r="EG132" s="80"/>
      <c r="EH132" s="80"/>
      <c r="EI132" s="80"/>
      <c r="EJ132" s="80"/>
      <c r="EK132" s="80"/>
    </row>
    <row r="133" spans="17:141" x14ac:dyDescent="0.35">
      <c r="Q133" s="80"/>
      <c r="R133" s="77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  <c r="CA133" s="80"/>
      <c r="CB133" s="80"/>
      <c r="CC133" s="80"/>
      <c r="CD133" s="80"/>
      <c r="CE133" s="80"/>
      <c r="CF133" s="80"/>
      <c r="CG133" s="80"/>
      <c r="CH133" s="80"/>
      <c r="CI133" s="80"/>
      <c r="CJ133" s="80"/>
      <c r="CK133" s="80"/>
      <c r="CL133" s="80"/>
      <c r="CM133" s="80"/>
      <c r="CN133" s="80"/>
      <c r="CO133" s="80"/>
      <c r="CP133" s="80"/>
      <c r="CQ133" s="80"/>
      <c r="CR133" s="80"/>
      <c r="CS133" s="80"/>
      <c r="CT133" s="80"/>
      <c r="CU133" s="80"/>
      <c r="CV133" s="80"/>
      <c r="CW133" s="80"/>
      <c r="CX133" s="80"/>
      <c r="CY133" s="80"/>
      <c r="CZ133" s="80"/>
      <c r="DA133" s="80"/>
      <c r="DB133" s="80"/>
      <c r="DC133" s="80"/>
      <c r="DD133" s="80"/>
      <c r="DE133" s="80"/>
      <c r="DF133" s="80"/>
      <c r="DG133" s="80"/>
      <c r="DH133" s="80"/>
      <c r="DI133" s="80"/>
      <c r="DJ133" s="80"/>
      <c r="DK133" s="80"/>
      <c r="DL133" s="80"/>
      <c r="DM133" s="80"/>
      <c r="DN133" s="80"/>
      <c r="DO133" s="80"/>
      <c r="DP133" s="80"/>
      <c r="DQ133" s="80"/>
      <c r="DR133" s="80"/>
      <c r="DS133" s="80"/>
      <c r="DT133" s="80"/>
      <c r="DU133" s="80"/>
      <c r="DV133" s="80"/>
      <c r="DW133" s="80"/>
      <c r="DX133" s="80"/>
      <c r="DY133" s="80"/>
      <c r="DZ133" s="80"/>
      <c r="EA133" s="80"/>
      <c r="EB133" s="80"/>
      <c r="EC133" s="80"/>
      <c r="ED133" s="80"/>
      <c r="EE133" s="80"/>
      <c r="EF133" s="80"/>
      <c r="EG133" s="80"/>
      <c r="EH133" s="80"/>
      <c r="EI133" s="80"/>
      <c r="EJ133" s="80"/>
      <c r="EK133" s="80"/>
    </row>
    <row r="134" spans="17:141" x14ac:dyDescent="0.35">
      <c r="Q134" s="80"/>
      <c r="R134" s="77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  <c r="BV134" s="80"/>
      <c r="BW134" s="80"/>
      <c r="BX134" s="80"/>
      <c r="BY134" s="80"/>
      <c r="BZ134" s="80"/>
      <c r="CA134" s="80"/>
      <c r="CB134" s="80"/>
      <c r="CC134" s="80"/>
      <c r="CD134" s="80"/>
      <c r="CE134" s="80"/>
      <c r="CF134" s="80"/>
      <c r="CG134" s="80"/>
      <c r="CH134" s="80"/>
      <c r="CI134" s="80"/>
      <c r="CJ134" s="80"/>
      <c r="CK134" s="80"/>
      <c r="CL134" s="80"/>
      <c r="CM134" s="80"/>
      <c r="CN134" s="80"/>
      <c r="CO134" s="80"/>
      <c r="CP134" s="80"/>
      <c r="CQ134" s="80"/>
      <c r="CR134" s="80"/>
      <c r="CS134" s="80"/>
      <c r="CT134" s="80"/>
      <c r="CU134" s="80"/>
      <c r="CV134" s="80"/>
      <c r="CW134" s="80"/>
      <c r="CX134" s="80"/>
      <c r="CY134" s="80"/>
      <c r="CZ134" s="80"/>
      <c r="DA134" s="80"/>
      <c r="DB134" s="80"/>
      <c r="DC134" s="80"/>
      <c r="DD134" s="80"/>
      <c r="DE134" s="80"/>
      <c r="DF134" s="80"/>
      <c r="DG134" s="80"/>
      <c r="DH134" s="80"/>
      <c r="DI134" s="80"/>
      <c r="DJ134" s="80"/>
      <c r="DK134" s="80"/>
      <c r="DL134" s="80"/>
      <c r="DM134" s="80"/>
      <c r="DN134" s="80"/>
      <c r="DO134" s="80"/>
      <c r="DP134" s="80"/>
      <c r="DQ134" s="80"/>
      <c r="DR134" s="80"/>
      <c r="DS134" s="80"/>
      <c r="DT134" s="80"/>
      <c r="DU134" s="80"/>
      <c r="DV134" s="80"/>
      <c r="DW134" s="80"/>
      <c r="DX134" s="80"/>
      <c r="DY134" s="80"/>
      <c r="DZ134" s="80"/>
      <c r="EA134" s="80"/>
      <c r="EB134" s="80"/>
      <c r="EC134" s="80"/>
      <c r="ED134" s="80"/>
      <c r="EE134" s="80"/>
      <c r="EF134" s="80"/>
      <c r="EG134" s="80"/>
      <c r="EH134" s="80"/>
      <c r="EI134" s="80"/>
      <c r="EJ134" s="80"/>
      <c r="EK134" s="80"/>
    </row>
    <row r="135" spans="17:141" x14ac:dyDescent="0.35">
      <c r="Q135" s="80"/>
      <c r="R135" s="77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  <c r="CA135" s="80"/>
      <c r="CB135" s="80"/>
      <c r="CC135" s="80"/>
      <c r="CD135" s="80"/>
      <c r="CE135" s="80"/>
      <c r="CF135" s="80"/>
      <c r="CG135" s="80"/>
      <c r="CH135" s="80"/>
      <c r="CI135" s="80"/>
      <c r="CJ135" s="80"/>
      <c r="CK135" s="80"/>
      <c r="CL135" s="80"/>
      <c r="CM135" s="80"/>
      <c r="CN135" s="80"/>
      <c r="CO135" s="80"/>
      <c r="CP135" s="80"/>
      <c r="CQ135" s="80"/>
      <c r="CR135" s="80"/>
      <c r="CS135" s="80"/>
      <c r="CT135" s="80"/>
      <c r="CU135" s="80"/>
      <c r="CV135" s="80"/>
      <c r="CW135" s="80"/>
      <c r="CX135" s="80"/>
      <c r="CY135" s="80"/>
      <c r="CZ135" s="80"/>
      <c r="DA135" s="80"/>
      <c r="DB135" s="80"/>
      <c r="DC135" s="80"/>
      <c r="DD135" s="80"/>
      <c r="DE135" s="80"/>
      <c r="DF135" s="80"/>
      <c r="DG135" s="80"/>
      <c r="DH135" s="80"/>
      <c r="DI135" s="80"/>
      <c r="DJ135" s="80"/>
      <c r="DK135" s="80"/>
      <c r="DL135" s="80"/>
      <c r="DM135" s="80"/>
      <c r="DN135" s="80"/>
      <c r="DO135" s="80"/>
      <c r="DP135" s="80"/>
      <c r="DQ135" s="80"/>
      <c r="DR135" s="80"/>
      <c r="DS135" s="80"/>
      <c r="DT135" s="80"/>
      <c r="DU135" s="80"/>
      <c r="DV135" s="80"/>
      <c r="DW135" s="80"/>
      <c r="DX135" s="80"/>
      <c r="DY135" s="80"/>
      <c r="DZ135" s="80"/>
      <c r="EA135" s="80"/>
      <c r="EB135" s="80"/>
      <c r="EC135" s="80"/>
      <c r="ED135" s="80"/>
      <c r="EE135" s="80"/>
      <c r="EF135" s="80"/>
      <c r="EG135" s="80"/>
      <c r="EH135" s="80"/>
      <c r="EI135" s="80"/>
      <c r="EJ135" s="80"/>
      <c r="EK135" s="80"/>
    </row>
    <row r="136" spans="17:141" x14ac:dyDescent="0.35">
      <c r="Q136" s="80"/>
      <c r="R136" s="77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</row>
    <row r="137" spans="17:141" x14ac:dyDescent="0.35">
      <c r="R137" s="77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</row>
    <row r="138" spans="17:141" x14ac:dyDescent="0.35">
      <c r="R138" s="77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</row>
    <row r="139" spans="17:141" x14ac:dyDescent="0.35">
      <c r="R139" s="77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</row>
    <row r="140" spans="17:141" x14ac:dyDescent="0.35">
      <c r="R140" s="77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</row>
    <row r="141" spans="17:141" x14ac:dyDescent="0.35">
      <c r="R141" s="77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</row>
    <row r="142" spans="17:141" x14ac:dyDescent="0.35">
      <c r="R142" s="77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</row>
    <row r="143" spans="17:141" x14ac:dyDescent="0.35">
      <c r="R143" s="77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</row>
    <row r="144" spans="17:141" x14ac:dyDescent="0.35">
      <c r="R144" s="77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</row>
    <row r="145" spans="18:34" x14ac:dyDescent="0.35">
      <c r="R145" s="77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</row>
    <row r="146" spans="18:34" x14ac:dyDescent="0.35">
      <c r="R146" s="77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</row>
    <row r="147" spans="18:34" x14ac:dyDescent="0.35">
      <c r="R147" s="77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</row>
    <row r="148" spans="18:34" x14ac:dyDescent="0.35">
      <c r="R148" s="77"/>
      <c r="S148" s="80"/>
      <c r="T148" s="80"/>
      <c r="U148" s="80"/>
      <c r="V148" s="80"/>
      <c r="W148" s="80"/>
      <c r="X148" s="80"/>
    </row>
  </sheetData>
  <mergeCells count="7">
    <mergeCell ref="S5:Y5"/>
    <mergeCell ref="H3:I3"/>
    <mergeCell ref="R99:R100"/>
    <mergeCell ref="F5:H5"/>
    <mergeCell ref="C5:E5"/>
    <mergeCell ref="I5:L5"/>
    <mergeCell ref="M5:Q5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  <headerFooter>
    <oddHeader>&amp;C&amp;A</oddHeader>
    <oddFooter>&amp;L&amp;F&amp;C&amp;P / &amp;N&amp;R&amp;D : 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workbookViewId="0">
      <selection sqref="A1:A4"/>
    </sheetView>
  </sheetViews>
  <sheetFormatPr defaultColWidth="8.84375" defaultRowHeight="12.5" x14ac:dyDescent="0.25"/>
  <cols>
    <col min="1" max="1" width="8.84375" style="5"/>
    <col min="2" max="2" width="25.4609375" style="5" customWidth="1"/>
    <col min="3" max="4" width="8.84375" style="5" customWidth="1"/>
    <col min="5" max="16384" width="8.84375" style="5"/>
  </cols>
  <sheetData>
    <row r="1" spans="1:8" ht="13" x14ac:dyDescent="0.25">
      <c r="A1" s="271" t="s">
        <v>15</v>
      </c>
    </row>
    <row r="2" spans="1:8" ht="13" x14ac:dyDescent="0.25">
      <c r="A2" s="271" t="s">
        <v>207</v>
      </c>
    </row>
    <row r="3" spans="1:8" ht="13" x14ac:dyDescent="0.3">
      <c r="C3" s="273" t="s">
        <v>101</v>
      </c>
      <c r="D3" s="273" t="s">
        <v>213</v>
      </c>
      <c r="E3" s="273" t="s">
        <v>209</v>
      </c>
      <c r="F3" s="273" t="s">
        <v>211</v>
      </c>
    </row>
    <row r="4" spans="1:8" ht="13" x14ac:dyDescent="0.3">
      <c r="A4" s="267" t="s">
        <v>78</v>
      </c>
      <c r="B4" s="268"/>
      <c r="C4" s="273" t="s">
        <v>208</v>
      </c>
      <c r="D4" s="273" t="s">
        <v>208</v>
      </c>
      <c r="E4" s="273" t="s">
        <v>210</v>
      </c>
      <c r="F4" s="273" t="s">
        <v>212</v>
      </c>
    </row>
    <row r="5" spans="1:8" ht="13" x14ac:dyDescent="0.3">
      <c r="A5" s="270"/>
      <c r="B5" s="271" t="s">
        <v>71</v>
      </c>
      <c r="C5" s="274"/>
      <c r="D5" s="275"/>
      <c r="E5" s="275"/>
      <c r="F5" s="275"/>
      <c r="G5" s="276"/>
      <c r="H5" s="276"/>
    </row>
    <row r="6" spans="1:8" ht="13" x14ac:dyDescent="0.3">
      <c r="A6" s="270"/>
      <c r="B6" s="268" t="s">
        <v>21</v>
      </c>
      <c r="C6" s="277">
        <v>0</v>
      </c>
      <c r="D6" s="275" t="e">
        <f>+'Monthly R&amp;P'!#REF!</f>
        <v>#REF!</v>
      </c>
      <c r="E6" s="275"/>
      <c r="F6" s="275"/>
      <c r="G6" s="276"/>
      <c r="H6" s="276"/>
    </row>
    <row r="7" spans="1:8" ht="13" x14ac:dyDescent="0.3">
      <c r="A7" s="270"/>
      <c r="B7" s="272"/>
      <c r="C7" s="278"/>
      <c r="D7" s="275"/>
      <c r="E7" s="275"/>
      <c r="F7" s="275"/>
      <c r="G7" s="276"/>
      <c r="H7" s="276"/>
    </row>
    <row r="8" spans="1:8" ht="13" x14ac:dyDescent="0.3">
      <c r="A8" s="270"/>
      <c r="B8" s="271" t="s">
        <v>72</v>
      </c>
      <c r="C8" s="274"/>
      <c r="D8" s="275" t="e">
        <f>+'Monthly R&amp;P'!#REF!</f>
        <v>#REF!</v>
      </c>
      <c r="E8" s="275"/>
      <c r="F8" s="275"/>
      <c r="G8" s="276"/>
      <c r="H8" s="276"/>
    </row>
    <row r="9" spans="1:8" ht="13" x14ac:dyDescent="0.3">
      <c r="A9" s="270"/>
      <c r="B9" s="268" t="s">
        <v>82</v>
      </c>
      <c r="C9" s="277">
        <v>0</v>
      </c>
      <c r="D9" s="275"/>
      <c r="E9" s="275"/>
      <c r="F9" s="275"/>
      <c r="G9" s="276"/>
      <c r="H9" s="276"/>
    </row>
    <row r="10" spans="1:8" ht="13" x14ac:dyDescent="0.3">
      <c r="A10" s="270"/>
      <c r="B10" s="268"/>
      <c r="C10" s="277"/>
      <c r="D10" s="275"/>
      <c r="E10" s="275"/>
      <c r="F10" s="275"/>
      <c r="G10" s="276"/>
      <c r="H10" s="276"/>
    </row>
    <row r="11" spans="1:8" ht="13" x14ac:dyDescent="0.3">
      <c r="A11" s="270"/>
      <c r="B11" s="271" t="s">
        <v>73</v>
      </c>
      <c r="C11" s="274"/>
      <c r="D11" s="275"/>
      <c r="E11" s="275"/>
      <c r="F11" s="275"/>
      <c r="G11" s="276"/>
      <c r="H11" s="276"/>
    </row>
    <row r="12" spans="1:8" ht="13" x14ac:dyDescent="0.3">
      <c r="A12" s="270"/>
      <c r="B12" s="268" t="s">
        <v>67</v>
      </c>
      <c r="C12" s="277">
        <v>0</v>
      </c>
      <c r="D12" s="275" t="e">
        <f>+'Monthly R&amp;P'!#REF!</f>
        <v>#REF!</v>
      </c>
      <c r="E12" s="275"/>
      <c r="F12" s="275"/>
      <c r="G12" s="276"/>
      <c r="H12" s="276"/>
    </row>
    <row r="13" spans="1:8" ht="13" x14ac:dyDescent="0.3">
      <c r="A13" s="270"/>
      <c r="B13" s="268"/>
      <c r="C13" s="277"/>
      <c r="D13" s="275"/>
      <c r="E13" s="275"/>
      <c r="F13" s="275"/>
      <c r="G13" s="276"/>
      <c r="H13" s="276"/>
    </row>
    <row r="14" spans="1:8" ht="13" x14ac:dyDescent="0.3">
      <c r="A14" s="270"/>
      <c r="B14" s="271" t="s">
        <v>74</v>
      </c>
      <c r="C14" s="274"/>
      <c r="D14" s="275"/>
      <c r="E14" s="275"/>
      <c r="F14" s="275"/>
      <c r="G14" s="276"/>
      <c r="H14" s="276"/>
    </row>
    <row r="15" spans="1:8" ht="13" x14ac:dyDescent="0.3">
      <c r="A15" s="270"/>
      <c r="B15" s="268" t="s">
        <v>76</v>
      </c>
      <c r="C15" s="277">
        <v>0</v>
      </c>
      <c r="D15" s="275" t="e">
        <f>+'Monthly R&amp;P'!#REF!</f>
        <v>#REF!</v>
      </c>
      <c r="E15" s="275"/>
      <c r="F15" s="275"/>
      <c r="G15" s="276"/>
      <c r="H15" s="276"/>
    </row>
    <row r="16" spans="1:8" ht="13" x14ac:dyDescent="0.3">
      <c r="A16" s="270"/>
      <c r="B16" s="268"/>
      <c r="C16" s="277"/>
      <c r="D16" s="275"/>
      <c r="E16" s="275"/>
      <c r="F16" s="275"/>
      <c r="G16" s="276"/>
      <c r="H16" s="276"/>
    </row>
    <row r="17" spans="1:11" ht="13" x14ac:dyDescent="0.3">
      <c r="A17" s="270"/>
      <c r="B17" s="271" t="s">
        <v>75</v>
      </c>
      <c r="C17" s="274"/>
      <c r="D17" s="275"/>
      <c r="E17" s="275"/>
      <c r="F17" s="275"/>
      <c r="G17" s="276"/>
      <c r="H17" s="276"/>
    </row>
    <row r="18" spans="1:11" ht="13" x14ac:dyDescent="0.3">
      <c r="A18" s="270"/>
      <c r="B18" s="268" t="s">
        <v>104</v>
      </c>
      <c r="C18" s="277">
        <v>0</v>
      </c>
      <c r="D18" s="275" t="e">
        <f>+'Monthly R&amp;P'!#REF!</f>
        <v>#REF!</v>
      </c>
      <c r="E18" s="275"/>
      <c r="F18" s="275"/>
      <c r="G18" s="276"/>
      <c r="H18" s="276"/>
    </row>
    <row r="19" spans="1:11" ht="13" x14ac:dyDescent="0.3">
      <c r="A19" s="270"/>
      <c r="B19" s="268"/>
      <c r="C19" s="277"/>
      <c r="D19" s="275"/>
      <c r="E19" s="275"/>
      <c r="F19" s="275"/>
      <c r="G19" s="276"/>
      <c r="H19" s="276"/>
    </row>
    <row r="20" spans="1:11" ht="13" x14ac:dyDescent="0.3">
      <c r="A20" s="270"/>
      <c r="B20" s="271" t="s">
        <v>77</v>
      </c>
      <c r="C20" s="274"/>
      <c r="D20" s="275"/>
      <c r="E20" s="275"/>
      <c r="F20" s="275"/>
      <c r="G20" s="276"/>
      <c r="H20" s="276"/>
    </row>
    <row r="21" spans="1:11" ht="13" x14ac:dyDescent="0.3">
      <c r="A21" s="270"/>
      <c r="B21" s="268" t="s">
        <v>99</v>
      </c>
      <c r="C21" s="277">
        <v>0</v>
      </c>
      <c r="D21" s="275" t="e">
        <f>+'Monthly R&amp;P'!#REF!</f>
        <v>#REF!</v>
      </c>
      <c r="E21" s="275"/>
      <c r="F21" s="275"/>
      <c r="G21" s="276"/>
      <c r="H21" s="276"/>
    </row>
    <row r="22" spans="1:11" ht="13" x14ac:dyDescent="0.3">
      <c r="A22" s="270"/>
      <c r="B22" s="268" t="s">
        <v>100</v>
      </c>
      <c r="C22" s="277">
        <v>0</v>
      </c>
      <c r="D22" s="275" t="e">
        <f>+'Monthly R&amp;P'!#REF!</f>
        <v>#REF!</v>
      </c>
      <c r="E22" s="275"/>
      <c r="F22" s="275"/>
      <c r="G22" s="276"/>
      <c r="H22" s="276"/>
    </row>
    <row r="23" spans="1:11" ht="13" x14ac:dyDescent="0.3">
      <c r="A23" s="270"/>
      <c r="B23" s="268" t="s">
        <v>191</v>
      </c>
      <c r="C23" s="277">
        <v>0</v>
      </c>
      <c r="D23" s="275" t="e">
        <f>+'Monthly R&amp;P'!#REF!</f>
        <v>#REF!</v>
      </c>
      <c r="E23" s="275"/>
      <c r="F23" s="275"/>
      <c r="G23" s="276"/>
      <c r="H23" s="276"/>
    </row>
    <row r="24" spans="1:11" ht="13" x14ac:dyDescent="0.3">
      <c r="A24" s="270"/>
      <c r="B24" s="268"/>
      <c r="C24" s="277"/>
      <c r="D24" s="275"/>
      <c r="E24" s="275"/>
      <c r="F24" s="275"/>
      <c r="G24" s="276"/>
      <c r="H24" s="276"/>
    </row>
    <row r="25" spans="1:11" ht="13" x14ac:dyDescent="0.3">
      <c r="A25" s="270"/>
      <c r="B25" s="271" t="s">
        <v>192</v>
      </c>
      <c r="C25" s="274"/>
      <c r="D25" s="275"/>
      <c r="E25" s="275"/>
      <c r="F25" s="275"/>
      <c r="G25" s="276"/>
      <c r="H25" s="276"/>
    </row>
    <row r="26" spans="1:11" ht="13" x14ac:dyDescent="0.3">
      <c r="A26" s="270"/>
      <c r="B26" s="268" t="s">
        <v>97</v>
      </c>
      <c r="C26" s="277">
        <v>0</v>
      </c>
      <c r="D26" s="275" t="e">
        <f>+'Monthly R&amp;P'!#REF!</f>
        <v>#REF!</v>
      </c>
      <c r="E26" s="275"/>
      <c r="F26" s="275"/>
      <c r="G26" s="276"/>
      <c r="H26" s="276"/>
    </row>
    <row r="27" spans="1:11" ht="13" x14ac:dyDescent="0.3">
      <c r="A27" s="269"/>
      <c r="B27" s="269"/>
      <c r="C27" s="275"/>
      <c r="D27" s="275"/>
      <c r="E27" s="275"/>
      <c r="F27" s="275"/>
      <c r="G27" s="275"/>
      <c r="H27" s="275"/>
      <c r="I27" s="269"/>
      <c r="J27" s="269"/>
      <c r="K27" s="269"/>
    </row>
    <row r="28" spans="1:11" ht="13" x14ac:dyDescent="0.3">
      <c r="A28" s="269"/>
      <c r="B28" s="269"/>
      <c r="C28" s="275">
        <f>SUM(C6:C27)</f>
        <v>0</v>
      </c>
      <c r="D28" s="275" t="e">
        <f>SUM(D6:D27)</f>
        <v>#REF!</v>
      </c>
      <c r="E28" s="275"/>
      <c r="F28" s="275"/>
      <c r="G28" s="275"/>
      <c r="H28" s="275"/>
      <c r="I28" s="269"/>
      <c r="J28" s="269"/>
      <c r="K28" s="269"/>
    </row>
    <row r="29" spans="1:11" ht="13" x14ac:dyDescent="0.3">
      <c r="A29" s="269"/>
      <c r="B29" s="269"/>
      <c r="C29" s="269"/>
      <c r="D29" s="269"/>
      <c r="E29" s="269"/>
      <c r="F29" s="269"/>
      <c r="G29" s="269"/>
      <c r="H29" s="269"/>
      <c r="I29" s="269"/>
      <c r="J29" s="269"/>
      <c r="K29" s="269"/>
    </row>
    <row r="30" spans="1:11" ht="13" x14ac:dyDescent="0.3">
      <c r="A30" s="269"/>
      <c r="B30" s="269"/>
      <c r="C30" s="269"/>
      <c r="D30" s="269"/>
      <c r="E30" s="269"/>
      <c r="F30" s="269"/>
      <c r="G30" s="269"/>
      <c r="H30" s="269"/>
      <c r="I30" s="269"/>
      <c r="J30" s="269"/>
      <c r="K30" s="269"/>
    </row>
    <row r="31" spans="1:11" ht="13" x14ac:dyDescent="0.3">
      <c r="A31" s="269"/>
      <c r="B31" s="269"/>
      <c r="C31" s="269"/>
      <c r="D31" s="269"/>
      <c r="E31" s="269"/>
      <c r="F31" s="269"/>
      <c r="G31" s="269"/>
      <c r="H31" s="269"/>
      <c r="I31" s="269"/>
      <c r="J31" s="269"/>
      <c r="K31" s="269"/>
    </row>
    <row r="32" spans="1:11" ht="13" x14ac:dyDescent="0.3">
      <c r="A32" s="269"/>
      <c r="B32" s="269"/>
      <c r="C32" s="269"/>
      <c r="D32" s="269"/>
      <c r="E32" s="269"/>
      <c r="F32" s="269"/>
      <c r="G32" s="269"/>
      <c r="H32" s="269"/>
      <c r="I32" s="269"/>
      <c r="J32" s="269"/>
      <c r="K32" s="269"/>
    </row>
    <row r="33" spans="1:11" ht="13" x14ac:dyDescent="0.3">
      <c r="A33" s="269"/>
      <c r="B33" s="269"/>
      <c r="C33" s="269"/>
      <c r="D33" s="269"/>
      <c r="E33" s="269"/>
      <c r="F33" s="269"/>
      <c r="G33" s="269"/>
      <c r="H33" s="269"/>
      <c r="I33" s="269"/>
      <c r="J33" s="269"/>
      <c r="K33" s="269"/>
    </row>
    <row r="34" spans="1:11" ht="13" x14ac:dyDescent="0.3">
      <c r="A34" s="269"/>
      <c r="B34" s="269"/>
      <c r="C34" s="269"/>
      <c r="D34" s="269"/>
      <c r="E34" s="269"/>
      <c r="F34" s="269"/>
      <c r="G34" s="269"/>
      <c r="H34" s="269"/>
      <c r="I34" s="269"/>
      <c r="J34" s="269"/>
      <c r="K34" s="269"/>
    </row>
    <row r="35" spans="1:11" ht="13" x14ac:dyDescent="0.3">
      <c r="A35" s="269"/>
      <c r="B35" s="269"/>
      <c r="C35" s="269"/>
      <c r="D35" s="269"/>
      <c r="E35" s="269"/>
      <c r="F35" s="269"/>
      <c r="G35" s="269"/>
      <c r="H35" s="269"/>
      <c r="I35" s="269"/>
      <c r="J35" s="269"/>
      <c r="K35" s="269"/>
    </row>
    <row r="36" spans="1:11" ht="13" x14ac:dyDescent="0.3">
      <c r="A36" s="269"/>
      <c r="B36" s="269"/>
      <c r="C36" s="269"/>
      <c r="D36" s="269"/>
      <c r="E36" s="269"/>
      <c r="F36" s="269"/>
      <c r="G36" s="269"/>
      <c r="H36" s="269"/>
      <c r="I36" s="269"/>
      <c r="J36" s="269"/>
      <c r="K36" s="269"/>
    </row>
    <row r="37" spans="1:11" ht="13" x14ac:dyDescent="0.3">
      <c r="A37" s="269"/>
      <c r="B37" s="269"/>
      <c r="C37" s="269"/>
      <c r="D37" s="269"/>
      <c r="E37" s="269"/>
      <c r="F37" s="269"/>
      <c r="G37" s="269"/>
      <c r="H37" s="269"/>
      <c r="I37" s="269"/>
      <c r="J37" s="269"/>
      <c r="K37" s="269"/>
    </row>
    <row r="38" spans="1:11" ht="13" x14ac:dyDescent="0.3">
      <c r="A38" s="269"/>
      <c r="B38" s="269"/>
      <c r="C38" s="269"/>
      <c r="D38" s="269"/>
      <c r="E38" s="269"/>
      <c r="F38" s="269"/>
      <c r="G38" s="269"/>
      <c r="H38" s="269"/>
      <c r="I38" s="269"/>
      <c r="J38" s="269"/>
      <c r="K38" s="269"/>
    </row>
    <row r="39" spans="1:11" ht="13" x14ac:dyDescent="0.3">
      <c r="A39" s="269"/>
      <c r="B39" s="269"/>
      <c r="C39" s="269"/>
      <c r="D39" s="269"/>
      <c r="E39" s="269"/>
      <c r="F39" s="269"/>
      <c r="G39" s="269"/>
      <c r="H39" s="269"/>
      <c r="I39" s="269"/>
      <c r="J39" s="269"/>
      <c r="K39" s="269"/>
    </row>
    <row r="40" spans="1:11" ht="13" x14ac:dyDescent="0.3">
      <c r="A40" s="269"/>
      <c r="B40" s="269"/>
      <c r="C40" s="269"/>
      <c r="D40" s="269"/>
      <c r="E40" s="269"/>
      <c r="F40" s="269"/>
      <c r="G40" s="269"/>
      <c r="H40" s="269"/>
      <c r="I40" s="269"/>
      <c r="J40" s="269"/>
      <c r="K40" s="269"/>
    </row>
    <row r="41" spans="1:11" ht="13" x14ac:dyDescent="0.3">
      <c r="A41" s="269"/>
      <c r="B41" s="269"/>
      <c r="C41" s="269"/>
      <c r="D41" s="269"/>
      <c r="E41" s="269"/>
      <c r="F41" s="269"/>
      <c r="G41" s="269"/>
      <c r="H41" s="269"/>
      <c r="I41" s="269"/>
      <c r="J41" s="269"/>
      <c r="K41" s="269"/>
    </row>
    <row r="42" spans="1:11" ht="13" x14ac:dyDescent="0.3">
      <c r="A42" s="269"/>
      <c r="B42" s="269"/>
      <c r="C42" s="269"/>
      <c r="D42" s="269"/>
      <c r="E42" s="269"/>
      <c r="F42" s="269"/>
      <c r="G42" s="269"/>
      <c r="H42" s="269"/>
      <c r="I42" s="269"/>
      <c r="J42" s="269"/>
      <c r="K42" s="269"/>
    </row>
    <row r="43" spans="1:11" ht="13" x14ac:dyDescent="0.3">
      <c r="A43" s="269"/>
      <c r="B43" s="269"/>
      <c r="C43" s="269"/>
      <c r="D43" s="269"/>
      <c r="E43" s="269"/>
      <c r="F43" s="269"/>
      <c r="G43" s="269"/>
      <c r="H43" s="269"/>
      <c r="I43" s="269"/>
      <c r="J43" s="269"/>
      <c r="K43" s="269"/>
    </row>
    <row r="44" spans="1:11" ht="13" x14ac:dyDescent="0.3">
      <c r="A44" s="269"/>
      <c r="B44" s="269"/>
      <c r="C44" s="269"/>
      <c r="D44" s="269"/>
      <c r="E44" s="269"/>
      <c r="F44" s="269"/>
      <c r="G44" s="269"/>
      <c r="H44" s="269"/>
      <c r="I44" s="269"/>
      <c r="J44" s="269"/>
      <c r="K44" s="269"/>
    </row>
    <row r="45" spans="1:11" ht="13" x14ac:dyDescent="0.3">
      <c r="A45" s="269"/>
      <c r="B45" s="269"/>
      <c r="C45" s="269"/>
      <c r="D45" s="269"/>
      <c r="E45" s="269"/>
      <c r="F45" s="269"/>
      <c r="G45" s="269"/>
      <c r="H45" s="269"/>
      <c r="I45" s="269"/>
      <c r="J45" s="269"/>
      <c r="K45" s="269"/>
    </row>
    <row r="46" spans="1:11" ht="13" x14ac:dyDescent="0.3">
      <c r="A46" s="269"/>
      <c r="B46" s="269"/>
      <c r="C46" s="269"/>
      <c r="D46" s="269"/>
      <c r="E46" s="269"/>
      <c r="F46" s="269"/>
      <c r="G46" s="269"/>
      <c r="H46" s="269"/>
      <c r="I46" s="269"/>
      <c r="J46" s="269"/>
      <c r="K46" s="269"/>
    </row>
    <row r="47" spans="1:11" ht="13" x14ac:dyDescent="0.3">
      <c r="A47" s="269"/>
      <c r="B47" s="269"/>
      <c r="C47" s="269"/>
      <c r="D47" s="269"/>
      <c r="E47" s="269"/>
      <c r="F47" s="269"/>
      <c r="G47" s="269"/>
      <c r="H47" s="269"/>
      <c r="I47" s="269"/>
      <c r="J47" s="269"/>
      <c r="K47" s="2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0"/>
  <sheetViews>
    <sheetView zoomScale="104" zoomScaleNormal="145" workbookViewId="0">
      <selection activeCell="C19" sqref="C19"/>
    </sheetView>
  </sheetViews>
  <sheetFormatPr defaultColWidth="8.84375" defaultRowHeight="15.5" x14ac:dyDescent="0.35"/>
  <cols>
    <col min="1" max="1" width="9.84375" style="298" bestFit="1" customWidth="1"/>
    <col min="2" max="2" width="34.765625" style="298" customWidth="1"/>
    <col min="3" max="3" width="10" style="298" customWidth="1"/>
    <col min="4" max="4" width="9.84375" style="298" customWidth="1"/>
    <col min="5" max="5" width="8.84375" style="298"/>
    <col min="6" max="6" width="9.84375" style="298" customWidth="1"/>
    <col min="7" max="16384" width="8.84375" style="298"/>
  </cols>
  <sheetData>
    <row r="1" spans="1:8" x14ac:dyDescent="0.35">
      <c r="A1" s="643" t="s">
        <v>273</v>
      </c>
      <c r="B1" s="643"/>
      <c r="C1" s="643"/>
      <c r="D1" s="352"/>
      <c r="E1" s="352"/>
      <c r="F1" s="353"/>
      <c r="G1" s="352"/>
      <c r="H1" s="352"/>
    </row>
    <row r="2" spans="1:8" x14ac:dyDescent="0.35">
      <c r="A2" s="643" t="s">
        <v>470</v>
      </c>
      <c r="B2" s="643"/>
      <c r="C2" s="643"/>
      <c r="D2" s="352"/>
      <c r="E2" s="352"/>
      <c r="F2" s="352"/>
      <c r="G2" s="352"/>
      <c r="H2" s="352"/>
    </row>
    <row r="3" spans="1:8" x14ac:dyDescent="0.35">
      <c r="A3" s="354"/>
      <c r="B3" s="354"/>
      <c r="C3" s="354"/>
      <c r="D3" s="355"/>
      <c r="E3" s="355"/>
      <c r="F3" s="355"/>
      <c r="G3" s="352"/>
      <c r="H3" s="352"/>
    </row>
    <row r="4" spans="1:8" x14ac:dyDescent="0.35">
      <c r="A4" s="5"/>
      <c r="B4" s="5"/>
      <c r="C4" s="356" t="s">
        <v>264</v>
      </c>
      <c r="D4" s="356" t="s">
        <v>264</v>
      </c>
      <c r="E4" s="356"/>
      <c r="F4" s="356" t="s">
        <v>174</v>
      </c>
      <c r="G4" s="352"/>
      <c r="H4" s="352"/>
    </row>
    <row r="5" spans="1:8" x14ac:dyDescent="0.35">
      <c r="A5" s="5"/>
      <c r="B5" s="5"/>
      <c r="C5" s="356" t="s">
        <v>36</v>
      </c>
      <c r="D5" s="356" t="s">
        <v>175</v>
      </c>
      <c r="E5" s="356"/>
      <c r="F5" s="356"/>
      <c r="G5" s="352"/>
      <c r="H5" s="352"/>
    </row>
    <row r="6" spans="1:8" x14ac:dyDescent="0.35">
      <c r="A6" s="5"/>
      <c r="B6" s="5"/>
      <c r="C6" s="354" t="s">
        <v>45</v>
      </c>
      <c r="D6" s="354" t="s">
        <v>45</v>
      </c>
      <c r="E6" s="355"/>
      <c r="F6" s="354" t="s">
        <v>45</v>
      </c>
      <c r="G6" s="352"/>
      <c r="H6" s="352"/>
    </row>
    <row r="7" spans="1:8" x14ac:dyDescent="0.35">
      <c r="A7" s="5" t="s">
        <v>176</v>
      </c>
      <c r="B7" s="5" t="s">
        <v>272</v>
      </c>
      <c r="C7" s="2">
        <v>38986.82</v>
      </c>
      <c r="D7" s="2">
        <v>4953.75</v>
      </c>
      <c r="E7" s="2"/>
      <c r="F7" s="2">
        <f>C7+D7</f>
        <v>43940.57</v>
      </c>
      <c r="G7" s="352"/>
      <c r="H7" s="352"/>
    </row>
    <row r="8" spans="1:8" x14ac:dyDescent="0.35">
      <c r="A8" s="5"/>
      <c r="B8" s="5" t="s">
        <v>480</v>
      </c>
      <c r="C8" s="2">
        <v>158.49</v>
      </c>
      <c r="D8" s="2"/>
      <c r="E8" s="2"/>
      <c r="F8" s="2"/>
      <c r="G8" s="352"/>
      <c r="H8" s="352"/>
    </row>
    <row r="9" spans="1:8" x14ac:dyDescent="0.35">
      <c r="A9" s="5"/>
      <c r="B9" s="5" t="s">
        <v>177</v>
      </c>
      <c r="C9" s="2">
        <f>'Monthly R&amp;P'!C54-'Monthly R&amp;P'!C43</f>
        <v>110043.88</v>
      </c>
      <c r="D9" s="2">
        <f>'Monthly R&amp;P'!C67</f>
        <v>20781.5</v>
      </c>
      <c r="E9" s="2"/>
      <c r="F9" s="2">
        <f t="shared" ref="F9:F10" si="0">C9+D9</f>
        <v>130825.38</v>
      </c>
      <c r="G9" s="352"/>
      <c r="H9" s="352"/>
    </row>
    <row r="10" spans="1:8" x14ac:dyDescent="0.35">
      <c r="A10" s="5"/>
      <c r="B10" s="5" t="s">
        <v>178</v>
      </c>
      <c r="C10" s="2">
        <f>-'Monthly R&amp;P'!C38</f>
        <v>-136249.16</v>
      </c>
      <c r="D10" s="2">
        <f>-'Monthly R&amp;P'!C62</f>
        <v>0</v>
      </c>
      <c r="E10" s="2"/>
      <c r="F10" s="2">
        <f t="shared" si="0"/>
        <v>-136249.16</v>
      </c>
      <c r="G10" s="352"/>
      <c r="H10" s="352"/>
    </row>
    <row r="11" spans="1:8" x14ac:dyDescent="0.35">
      <c r="A11" s="5"/>
      <c r="B11" s="352"/>
      <c r="C11" s="357">
        <f>C7+C9+C10</f>
        <v>12781.540000000008</v>
      </c>
      <c r="D11" s="357">
        <f>SUM(D7:D10)</f>
        <v>25735.25</v>
      </c>
      <c r="E11" s="2"/>
      <c r="F11" s="357">
        <f>SUM(C11:D11)</f>
        <v>38516.790000000008</v>
      </c>
      <c r="G11" s="358"/>
      <c r="H11" s="396"/>
    </row>
    <row r="12" spans="1:8" x14ac:dyDescent="0.35">
      <c r="A12" s="5"/>
      <c r="B12" s="5"/>
      <c r="C12" s="2"/>
      <c r="D12" s="2"/>
      <c r="E12" s="2"/>
      <c r="F12" s="2"/>
      <c r="G12" s="352"/>
      <c r="H12" s="352"/>
    </row>
    <row r="13" spans="1:8" x14ac:dyDescent="0.35">
      <c r="A13" s="5"/>
      <c r="B13" s="5" t="s">
        <v>181</v>
      </c>
      <c r="C13" s="2">
        <v>0</v>
      </c>
      <c r="D13" s="2">
        <v>0</v>
      </c>
      <c r="E13" s="2"/>
      <c r="F13" s="2">
        <f>SUM(C13:D13)</f>
        <v>0</v>
      </c>
      <c r="G13" s="352"/>
      <c r="H13" s="5" t="s">
        <v>479</v>
      </c>
    </row>
    <row r="14" spans="1:8" x14ac:dyDescent="0.35">
      <c r="A14" s="5"/>
      <c r="B14" s="5" t="s">
        <v>253</v>
      </c>
      <c r="C14" s="2">
        <v>0</v>
      </c>
      <c r="D14" s="2">
        <v>0</v>
      </c>
      <c r="E14" s="2"/>
      <c r="F14" s="2">
        <f>SUM(C14:D14)</f>
        <v>0</v>
      </c>
      <c r="G14" s="352"/>
      <c r="H14" s="352"/>
    </row>
    <row r="15" spans="1:8" x14ac:dyDescent="0.35">
      <c r="A15" s="5"/>
      <c r="B15" s="5"/>
      <c r="C15" s="2"/>
      <c r="D15" s="2"/>
      <c r="E15" s="2"/>
      <c r="F15" s="2"/>
      <c r="G15" s="352"/>
      <c r="H15" s="352"/>
    </row>
    <row r="16" spans="1:8" ht="16" thickBot="1" x14ac:dyDescent="0.4">
      <c r="A16" s="5"/>
      <c r="B16" s="5" t="s">
        <v>48</v>
      </c>
      <c r="C16" s="3">
        <f>+C11+C13+C14</f>
        <v>12781.540000000008</v>
      </c>
      <c r="D16" s="3">
        <f>+D11+D13+D14</f>
        <v>25735.25</v>
      </c>
      <c r="E16" s="2"/>
      <c r="F16" s="3">
        <f>+F13+F11+F14</f>
        <v>38516.790000000008</v>
      </c>
      <c r="G16" s="352"/>
      <c r="H16" s="352"/>
    </row>
    <row r="17" spans="1:9" ht="16" thickTop="1" x14ac:dyDescent="0.35">
      <c r="A17" s="5"/>
      <c r="B17" s="5"/>
      <c r="C17" s="2"/>
      <c r="D17" s="2"/>
      <c r="E17" s="2"/>
      <c r="F17" s="2"/>
      <c r="G17" s="352"/>
      <c r="H17" s="352"/>
    </row>
    <row r="18" spans="1:9" x14ac:dyDescent="0.35">
      <c r="A18" s="5"/>
      <c r="B18" s="5"/>
      <c r="C18" s="2"/>
      <c r="D18" s="2"/>
      <c r="E18" s="2"/>
      <c r="F18" s="2"/>
      <c r="G18" s="352"/>
      <c r="H18" s="352"/>
    </row>
    <row r="19" spans="1:9" x14ac:dyDescent="0.35">
      <c r="A19" s="5" t="s">
        <v>179</v>
      </c>
      <c r="B19" s="5" t="s">
        <v>471</v>
      </c>
      <c r="C19" s="2">
        <v>3170.18</v>
      </c>
      <c r="D19" s="2">
        <v>0</v>
      </c>
      <c r="E19" s="2"/>
      <c r="F19" s="2">
        <f>SUM(C19:D19)</f>
        <v>3170.18</v>
      </c>
      <c r="G19" s="352"/>
      <c r="H19" s="352"/>
    </row>
    <row r="20" spans="1:9" x14ac:dyDescent="0.35">
      <c r="A20" s="5"/>
      <c r="B20" s="5" t="s">
        <v>472</v>
      </c>
      <c r="C20" s="2">
        <v>0</v>
      </c>
      <c r="D20" s="2">
        <v>19392.25</v>
      </c>
      <c r="E20" s="2"/>
      <c r="F20" s="2">
        <f>SUM(C20:D20)</f>
        <v>19392.25</v>
      </c>
      <c r="G20" s="352"/>
      <c r="H20" s="352"/>
    </row>
    <row r="21" spans="1:9" x14ac:dyDescent="0.35">
      <c r="A21" s="5"/>
      <c r="B21" s="5"/>
      <c r="C21" s="2"/>
      <c r="D21" s="2"/>
      <c r="E21" s="2"/>
      <c r="F21" s="2">
        <f>SUM(C21:D21)</f>
        <v>0</v>
      </c>
      <c r="G21" s="352"/>
      <c r="H21" s="352"/>
    </row>
    <row r="22" spans="1:9" ht="16" thickBot="1" x14ac:dyDescent="0.4">
      <c r="A22" s="5"/>
      <c r="B22" s="5"/>
      <c r="C22" s="3">
        <f>SUM(C19:C21)</f>
        <v>3170.18</v>
      </c>
      <c r="D22" s="3">
        <f>SUM(D19:D21)</f>
        <v>19392.25</v>
      </c>
      <c r="E22" s="2"/>
      <c r="F22" s="3">
        <f>SUM(C22:D22)</f>
        <v>22562.43</v>
      </c>
      <c r="G22" s="352"/>
      <c r="H22" s="352"/>
    </row>
    <row r="23" spans="1:9" ht="16" thickTop="1" x14ac:dyDescent="0.35">
      <c r="A23" s="359"/>
      <c r="B23" s="5"/>
      <c r="C23" s="2"/>
      <c r="D23" s="2"/>
      <c r="E23" s="2"/>
      <c r="F23" s="2"/>
      <c r="G23" s="352"/>
      <c r="H23" s="352"/>
    </row>
    <row r="24" spans="1:9" x14ac:dyDescent="0.35">
      <c r="A24" s="355"/>
      <c r="B24" s="360" t="s">
        <v>180</v>
      </c>
      <c r="C24" s="534">
        <f>+C16-C22</f>
        <v>9611.3600000000079</v>
      </c>
      <c r="D24" s="534">
        <f>+D16-D22</f>
        <v>6343</v>
      </c>
      <c r="E24" s="358"/>
      <c r="F24" s="534">
        <f>+F16-F22</f>
        <v>15954.360000000008</v>
      </c>
      <c r="G24" s="352"/>
      <c r="H24" s="352"/>
    </row>
    <row r="25" spans="1:9" x14ac:dyDescent="0.35">
      <c r="A25" s="352"/>
      <c r="B25" s="360"/>
      <c r="C25" s="360"/>
      <c r="D25" s="360"/>
      <c r="E25" s="360"/>
      <c r="F25" s="360"/>
      <c r="G25" s="352"/>
      <c r="H25" s="352"/>
    </row>
    <row r="26" spans="1:9" x14ac:dyDescent="0.35">
      <c r="A26" s="352"/>
      <c r="B26" s="360"/>
      <c r="C26" s="360"/>
      <c r="D26" s="360"/>
      <c r="E26" s="360"/>
      <c r="F26" s="360"/>
      <c r="G26" s="352"/>
      <c r="H26" s="352"/>
    </row>
    <row r="27" spans="1:9" ht="27" customHeight="1" x14ac:dyDescent="0.35">
      <c r="A27" s="352"/>
      <c r="B27" s="359" t="s">
        <v>196</v>
      </c>
      <c r="C27" s="361"/>
      <c r="D27" s="361"/>
      <c r="E27" s="359" t="s">
        <v>29</v>
      </c>
      <c r="F27" s="361"/>
      <c r="G27" s="352"/>
      <c r="H27" s="352"/>
    </row>
    <row r="28" spans="1:9" ht="27" customHeight="1" x14ac:dyDescent="0.35">
      <c r="A28" s="352"/>
      <c r="B28" s="359" t="s">
        <v>197</v>
      </c>
      <c r="C28" s="362"/>
      <c r="D28" s="362"/>
      <c r="E28" s="359" t="s">
        <v>29</v>
      </c>
      <c r="F28" s="363"/>
      <c r="G28" s="352"/>
      <c r="H28" s="352"/>
    </row>
    <row r="29" spans="1:9" x14ac:dyDescent="0.35">
      <c r="A29" s="352"/>
      <c r="B29" s="360"/>
      <c r="C29" s="360"/>
      <c r="D29" s="360"/>
      <c r="E29" s="360"/>
      <c r="F29" s="360"/>
      <c r="G29" s="352"/>
      <c r="H29" s="352"/>
    </row>
    <row r="30" spans="1:9" x14ac:dyDescent="0.35">
      <c r="A30" s="352"/>
      <c r="B30" s="5"/>
      <c r="C30" s="5"/>
      <c r="D30" s="5"/>
      <c r="E30" s="5"/>
      <c r="F30" s="352"/>
      <c r="G30" s="352"/>
      <c r="H30" s="352"/>
    </row>
    <row r="31" spans="1:9" x14ac:dyDescent="0.35">
      <c r="A31" s="352"/>
      <c r="B31" s="352"/>
      <c r="C31" s="352"/>
      <c r="D31" s="352"/>
      <c r="E31" s="352"/>
      <c r="F31" s="352"/>
      <c r="G31" s="352"/>
      <c r="H31" s="352"/>
    </row>
    <row r="32" spans="1:9" x14ac:dyDescent="0.35">
      <c r="A32" s="352"/>
      <c r="B32" s="352"/>
      <c r="C32" s="352"/>
      <c r="D32" s="352"/>
      <c r="E32" s="352"/>
      <c r="F32" s="352"/>
      <c r="G32" s="352"/>
      <c r="H32" s="370"/>
      <c r="I32" s="300"/>
    </row>
    <row r="33" spans="1:9" x14ac:dyDescent="0.35">
      <c r="A33" s="352"/>
      <c r="B33" s="352"/>
      <c r="C33" s="352"/>
      <c r="D33" s="352"/>
      <c r="E33" s="352"/>
      <c r="F33" s="352"/>
      <c r="G33" s="352"/>
      <c r="H33" s="370"/>
      <c r="I33" s="300"/>
    </row>
    <row r="34" spans="1:9" x14ac:dyDescent="0.35">
      <c r="A34" s="352"/>
      <c r="B34" s="352"/>
      <c r="C34" s="352"/>
      <c r="D34" s="352"/>
      <c r="E34" s="352"/>
      <c r="F34" s="352"/>
      <c r="G34" s="352"/>
      <c r="H34" s="370"/>
      <c r="I34" s="300"/>
    </row>
    <row r="35" spans="1:9" x14ac:dyDescent="0.35">
      <c r="A35" s="352"/>
      <c r="B35" s="352"/>
      <c r="C35" s="352"/>
      <c r="D35" s="352"/>
      <c r="E35" s="352"/>
      <c r="F35" s="352"/>
      <c r="G35" s="352"/>
      <c r="H35" s="370"/>
      <c r="I35" s="300"/>
    </row>
    <row r="36" spans="1:9" x14ac:dyDescent="0.35">
      <c r="A36" s="352"/>
      <c r="B36" s="352"/>
      <c r="C36" s="352"/>
      <c r="D36" s="352"/>
      <c r="E36" s="352"/>
      <c r="F36" s="352"/>
      <c r="G36" s="352"/>
      <c r="H36" s="370"/>
      <c r="I36" s="300"/>
    </row>
    <row r="37" spans="1:9" x14ac:dyDescent="0.35">
      <c r="A37" s="352"/>
      <c r="B37" s="352"/>
      <c r="C37" s="352"/>
      <c r="D37" s="352"/>
      <c r="E37" s="352"/>
      <c r="F37" s="352"/>
      <c r="G37" s="352"/>
      <c r="H37" s="370"/>
      <c r="I37" s="300"/>
    </row>
    <row r="38" spans="1:9" x14ac:dyDescent="0.35">
      <c r="A38" s="352"/>
      <c r="B38" s="352"/>
      <c r="C38" s="352"/>
      <c r="D38" s="352"/>
      <c r="E38" s="352"/>
      <c r="F38" s="352"/>
      <c r="G38" s="352"/>
      <c r="H38" s="370"/>
      <c r="I38" s="300"/>
    </row>
    <row r="39" spans="1:9" x14ac:dyDescent="0.35">
      <c r="A39" s="352"/>
      <c r="B39" s="352"/>
      <c r="C39" s="352"/>
      <c r="D39" s="352"/>
      <c r="E39" s="352"/>
      <c r="F39" s="352"/>
      <c r="G39" s="352"/>
      <c r="H39" s="370"/>
      <c r="I39" s="300"/>
    </row>
    <row r="40" spans="1:9" x14ac:dyDescent="0.35">
      <c r="A40" s="352"/>
      <c r="B40" s="352"/>
      <c r="C40" s="352"/>
      <c r="D40" s="352"/>
      <c r="E40" s="352"/>
      <c r="F40" s="352"/>
      <c r="G40" s="352"/>
      <c r="H40" s="370"/>
      <c r="I40" s="300"/>
    </row>
    <row r="41" spans="1:9" x14ac:dyDescent="0.35">
      <c r="A41" s="352"/>
      <c r="B41" s="352"/>
      <c r="C41" s="352"/>
      <c r="D41" s="352"/>
      <c r="E41" s="352"/>
      <c r="F41" s="352"/>
      <c r="G41" s="352"/>
      <c r="H41" s="370"/>
      <c r="I41" s="300"/>
    </row>
    <row r="42" spans="1:9" x14ac:dyDescent="0.35">
      <c r="A42" s="352"/>
      <c r="B42" s="352"/>
      <c r="C42" s="352"/>
      <c r="D42" s="352"/>
      <c r="E42" s="352"/>
      <c r="F42" s="352"/>
      <c r="G42" s="352"/>
      <c r="H42" s="370"/>
      <c r="I42" s="300"/>
    </row>
    <row r="43" spans="1:9" x14ac:dyDescent="0.35">
      <c r="A43" s="352"/>
      <c r="B43" s="352"/>
      <c r="C43" s="352"/>
      <c r="D43" s="352"/>
      <c r="E43" s="352"/>
      <c r="F43" s="352"/>
      <c r="G43" s="352"/>
      <c r="H43" s="370"/>
      <c r="I43" s="300"/>
    </row>
    <row r="44" spans="1:9" x14ac:dyDescent="0.35">
      <c r="A44" s="352"/>
      <c r="B44" s="352"/>
      <c r="C44" s="352"/>
      <c r="D44" s="352"/>
      <c r="E44" s="352"/>
      <c r="F44" s="352"/>
      <c r="G44" s="352"/>
      <c r="H44" s="370"/>
      <c r="I44" s="300"/>
    </row>
    <row r="45" spans="1:9" x14ac:dyDescent="0.35">
      <c r="A45" s="352"/>
      <c r="B45" s="352"/>
      <c r="C45" s="352"/>
      <c r="D45" s="352"/>
      <c r="E45" s="352"/>
      <c r="F45" s="352"/>
      <c r="G45" s="352"/>
      <c r="H45" s="370"/>
      <c r="I45" s="300"/>
    </row>
    <row r="46" spans="1:9" x14ac:dyDescent="0.35">
      <c r="A46" s="352"/>
      <c r="B46" s="352"/>
      <c r="C46" s="352"/>
      <c r="D46" s="352"/>
      <c r="E46" s="352"/>
      <c r="F46" s="352"/>
      <c r="G46" s="352"/>
      <c r="H46" s="370"/>
      <c r="I46" s="300"/>
    </row>
    <row r="47" spans="1:9" x14ac:dyDescent="0.35">
      <c r="A47" s="370"/>
      <c r="B47" s="370"/>
      <c r="C47" s="370"/>
      <c r="D47" s="370"/>
      <c r="E47" s="370"/>
      <c r="F47" s="370"/>
      <c r="G47" s="370"/>
      <c r="H47" s="370"/>
      <c r="I47" s="300"/>
    </row>
    <row r="48" spans="1:9" x14ac:dyDescent="0.35">
      <c r="A48" s="370"/>
      <c r="B48" s="370"/>
      <c r="C48" s="370"/>
      <c r="D48" s="370"/>
      <c r="E48" s="370"/>
      <c r="F48" s="370"/>
      <c r="G48" s="370"/>
      <c r="H48" s="370"/>
      <c r="I48" s="300"/>
    </row>
    <row r="49" spans="1:9" x14ac:dyDescent="0.35">
      <c r="A49" s="370"/>
      <c r="B49" s="370"/>
      <c r="C49" s="370"/>
      <c r="D49" s="370"/>
      <c r="E49" s="370"/>
      <c r="F49" s="370"/>
      <c r="G49" s="370"/>
      <c r="H49" s="370"/>
      <c r="I49" s="300"/>
    </row>
    <row r="50" spans="1:9" x14ac:dyDescent="0.35">
      <c r="A50" s="370"/>
      <c r="B50" s="370"/>
      <c r="C50" s="370"/>
      <c r="D50" s="370"/>
      <c r="E50" s="370"/>
      <c r="F50" s="370"/>
      <c r="G50" s="370"/>
      <c r="H50" s="370"/>
      <c r="I50" s="300"/>
    </row>
    <row r="51" spans="1:9" x14ac:dyDescent="0.35">
      <c r="A51" s="352"/>
      <c r="B51" s="370"/>
      <c r="C51" s="370"/>
      <c r="D51" s="370"/>
      <c r="E51" s="370"/>
      <c r="F51" s="370"/>
      <c r="G51" s="370"/>
      <c r="H51" s="370"/>
      <c r="I51" s="300"/>
    </row>
    <row r="52" spans="1:9" x14ac:dyDescent="0.35">
      <c r="A52" s="352"/>
      <c r="B52" s="370"/>
      <c r="C52" s="370"/>
      <c r="D52" s="370"/>
      <c r="E52" s="370"/>
      <c r="F52" s="370"/>
      <c r="G52" s="370"/>
      <c r="H52" s="370"/>
      <c r="I52" s="300"/>
    </row>
    <row r="53" spans="1:9" x14ac:dyDescent="0.35">
      <c r="A53" s="352"/>
      <c r="B53" s="5"/>
      <c r="C53" s="370"/>
      <c r="D53" s="370"/>
      <c r="E53" s="370"/>
      <c r="F53" s="370"/>
      <c r="G53" s="370"/>
      <c r="H53" s="352"/>
    </row>
    <row r="54" spans="1:9" x14ac:dyDescent="0.35">
      <c r="A54" s="352"/>
      <c r="B54" s="5"/>
      <c r="C54" s="370"/>
      <c r="D54" s="370"/>
      <c r="E54" s="370"/>
      <c r="F54" s="370"/>
      <c r="G54" s="370"/>
      <c r="H54" s="352"/>
    </row>
    <row r="55" spans="1:9" x14ac:dyDescent="0.35">
      <c r="A55" s="352"/>
      <c r="B55" s="5"/>
      <c r="C55" s="5"/>
      <c r="D55" s="5"/>
      <c r="E55" s="5"/>
      <c r="F55" s="352"/>
      <c r="G55" s="352"/>
      <c r="H55" s="352"/>
    </row>
    <row r="56" spans="1:9" x14ac:dyDescent="0.35">
      <c r="A56" s="352"/>
      <c r="B56" s="5"/>
      <c r="C56" s="5"/>
      <c r="D56" s="5"/>
      <c r="E56" s="5"/>
      <c r="F56" s="352"/>
      <c r="G56" s="352"/>
      <c r="H56" s="352"/>
    </row>
    <row r="57" spans="1:9" x14ac:dyDescent="0.35">
      <c r="B57" s="299"/>
      <c r="C57" s="299"/>
      <c r="D57" s="299"/>
      <c r="E57" s="299"/>
    </row>
    <row r="58" spans="1:9" x14ac:dyDescent="0.35">
      <c r="B58" s="299"/>
      <c r="C58" s="299"/>
      <c r="D58" s="299"/>
      <c r="E58" s="299"/>
    </row>
    <row r="59" spans="1:9" x14ac:dyDescent="0.35">
      <c r="B59" s="299"/>
      <c r="C59" s="299"/>
      <c r="D59" s="299"/>
      <c r="E59" s="299"/>
    </row>
    <row r="60" spans="1:9" x14ac:dyDescent="0.35">
      <c r="B60" s="299"/>
      <c r="C60" s="299"/>
      <c r="D60" s="299"/>
      <c r="E60" s="299"/>
    </row>
  </sheetData>
  <mergeCells count="2">
    <mergeCell ref="A1:C1"/>
    <mergeCell ref="A2:C2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85"/>
  <sheetViews>
    <sheetView zoomScale="75" zoomScaleNormal="75" workbookViewId="0">
      <pane ySplit="6" topLeftCell="A8" activePane="bottomLeft" state="frozen"/>
      <selection pane="bottomLeft" activeCell="B11" sqref="B11"/>
    </sheetView>
  </sheetViews>
  <sheetFormatPr defaultColWidth="8.84375" defaultRowHeight="15.5" x14ac:dyDescent="0.35"/>
  <cols>
    <col min="1" max="1" width="17.07421875" style="47" customWidth="1"/>
    <col min="2" max="2" width="44.07421875" style="47" customWidth="1"/>
    <col min="3" max="3" width="11.61328125" style="74" customWidth="1"/>
    <col min="4" max="4" width="1.23046875" style="74" customWidth="1"/>
    <col min="5" max="5" width="9.84375" style="74" customWidth="1"/>
    <col min="6" max="6" width="1.3046875" style="74" customWidth="1"/>
    <col min="7" max="7" width="11.3828125" style="74" customWidth="1"/>
    <col min="8" max="8" width="2.69140625" style="74" customWidth="1"/>
    <col min="9" max="9" width="3.07421875" style="45" customWidth="1"/>
    <col min="10" max="10" width="11.07421875" style="74" customWidth="1"/>
    <col min="11" max="11" width="2.4609375" style="74" customWidth="1"/>
    <col min="12" max="12" width="10" style="74" customWidth="1"/>
    <col min="13" max="13" width="0.69140625" style="47" customWidth="1"/>
    <col min="14" max="14" width="11.53515625" style="47" customWidth="1"/>
    <col min="15" max="15" width="32.53515625" style="135" customWidth="1"/>
    <col min="16" max="16" width="23.4609375" style="47" bestFit="1" customWidth="1"/>
    <col min="17" max="16384" width="8.84375" style="47"/>
  </cols>
  <sheetData>
    <row r="1" spans="1:16" x14ac:dyDescent="0.35">
      <c r="E1" s="118"/>
      <c r="F1" s="118"/>
      <c r="G1" s="118"/>
      <c r="H1" s="118"/>
      <c r="J1" s="118"/>
      <c r="K1" s="118"/>
      <c r="L1" s="119"/>
      <c r="O1" s="200"/>
    </row>
    <row r="2" spans="1:16" x14ac:dyDescent="0.35">
      <c r="A2" s="46" t="s">
        <v>274</v>
      </c>
      <c r="C2" s="644" t="s">
        <v>473</v>
      </c>
      <c r="D2" s="645"/>
      <c r="E2" s="645"/>
      <c r="F2" s="645"/>
      <c r="G2" s="646"/>
      <c r="J2" s="644" t="s">
        <v>87</v>
      </c>
      <c r="K2" s="645"/>
      <c r="L2" s="645"/>
      <c r="M2" s="645"/>
      <c r="N2" s="646"/>
      <c r="O2" s="47"/>
    </row>
    <row r="3" spans="1:16" ht="15.75" customHeight="1" x14ac:dyDescent="0.35">
      <c r="A3" s="46" t="s">
        <v>309</v>
      </c>
      <c r="C3" s="309"/>
      <c r="D3" s="231"/>
      <c r="E3" s="320">
        <v>12</v>
      </c>
      <c r="F3" s="231"/>
      <c r="G3" s="310"/>
      <c r="J3" s="309"/>
      <c r="K3" s="231"/>
      <c r="L3" s="238"/>
      <c r="M3" s="284"/>
      <c r="N3" s="328"/>
      <c r="O3" s="47"/>
    </row>
    <row r="4" spans="1:16" x14ac:dyDescent="0.35">
      <c r="A4" s="46" t="s">
        <v>29</v>
      </c>
      <c r="B4" s="47" t="s">
        <v>474</v>
      </c>
      <c r="C4" s="313" t="s">
        <v>41</v>
      </c>
      <c r="D4" s="314"/>
      <c r="E4" s="329" t="s">
        <v>84</v>
      </c>
      <c r="F4" s="322"/>
      <c r="G4" s="323" t="s">
        <v>86</v>
      </c>
      <c r="H4" s="120"/>
      <c r="J4" s="306" t="s">
        <v>41</v>
      </c>
      <c r="K4" s="317"/>
      <c r="L4" s="329" t="s">
        <v>27</v>
      </c>
      <c r="M4" s="121"/>
      <c r="N4" s="307" t="s">
        <v>86</v>
      </c>
      <c r="O4" s="47"/>
    </row>
    <row r="5" spans="1:16" ht="13" x14ac:dyDescent="0.35">
      <c r="A5" s="46" t="s">
        <v>85</v>
      </c>
      <c r="B5" s="378">
        <v>12</v>
      </c>
      <c r="C5" s="315" t="s">
        <v>42</v>
      </c>
      <c r="D5" s="316"/>
      <c r="E5" s="341" t="s">
        <v>42</v>
      </c>
      <c r="F5" s="324"/>
      <c r="G5" s="325" t="s">
        <v>45</v>
      </c>
      <c r="H5" s="120"/>
      <c r="I5" s="50"/>
      <c r="J5" s="306" t="s">
        <v>186</v>
      </c>
      <c r="K5" s="317"/>
      <c r="L5" s="321" t="s">
        <v>43</v>
      </c>
      <c r="M5" s="121"/>
      <c r="N5" s="307" t="s">
        <v>45</v>
      </c>
      <c r="O5" s="377"/>
      <c r="P5" s="50"/>
    </row>
    <row r="6" spans="1:16" s="50" customFormat="1" x14ac:dyDescent="0.35">
      <c r="A6" s="46"/>
      <c r="C6" s="301"/>
      <c r="D6" s="74"/>
      <c r="E6" s="312"/>
      <c r="F6" s="74"/>
      <c r="G6" s="302"/>
      <c r="H6" s="74"/>
      <c r="I6" s="45"/>
      <c r="J6" s="301"/>
      <c r="K6" s="74"/>
      <c r="L6" s="312"/>
      <c r="M6" s="47"/>
      <c r="N6" s="308"/>
      <c r="O6" s="135"/>
      <c r="P6" s="47"/>
    </row>
    <row r="7" spans="1:16" ht="18" x14ac:dyDescent="0.35">
      <c r="A7" s="122" t="s">
        <v>37</v>
      </c>
      <c r="B7" s="72" t="s">
        <v>81</v>
      </c>
      <c r="C7" s="301"/>
      <c r="E7" s="312"/>
      <c r="G7" s="302"/>
      <c r="J7" s="301"/>
      <c r="L7" s="312"/>
      <c r="N7" s="308"/>
      <c r="O7" s="47"/>
    </row>
    <row r="8" spans="1:16" x14ac:dyDescent="0.35">
      <c r="B8" s="47" t="s">
        <v>80</v>
      </c>
      <c r="C8" s="301">
        <f>Payments!F60</f>
        <v>2247.75</v>
      </c>
      <c r="E8" s="312">
        <f t="shared" ref="E8:E16" si="0">L8*($E$3/12)</f>
        <v>2100</v>
      </c>
      <c r="G8" s="302">
        <f t="shared" ref="G8:G17" si="1">E8-C8</f>
        <v>-147.75</v>
      </c>
      <c r="J8" s="312">
        <f>Payments!F7</f>
        <v>2100</v>
      </c>
      <c r="L8" s="312">
        <f>Payments!F6</f>
        <v>2100</v>
      </c>
      <c r="N8" s="302">
        <f t="shared" ref="N8:N16" si="2">L8-J8</f>
        <v>0</v>
      </c>
      <c r="O8" s="647"/>
    </row>
    <row r="9" spans="1:16" x14ac:dyDescent="0.35">
      <c r="B9" s="47" t="s">
        <v>79</v>
      </c>
      <c r="C9" s="301">
        <f>Payments!G60</f>
        <v>253.55</v>
      </c>
      <c r="E9" s="312">
        <f t="shared" si="0"/>
        <v>200</v>
      </c>
      <c r="G9" s="302">
        <f t="shared" si="1"/>
        <v>-53.550000000000011</v>
      </c>
      <c r="J9" s="312">
        <f>Payments!G7</f>
        <v>200</v>
      </c>
      <c r="L9" s="312">
        <f>Payments!G6</f>
        <v>200</v>
      </c>
      <c r="N9" s="302">
        <f t="shared" si="2"/>
        <v>0</v>
      </c>
      <c r="O9" s="647"/>
    </row>
    <row r="10" spans="1:16" ht="12.5" x14ac:dyDescent="0.35">
      <c r="A10" s="128"/>
      <c r="B10" s="47" t="s">
        <v>265</v>
      </c>
      <c r="C10" s="301">
        <f>Payments!H60</f>
        <v>39.799999999999997</v>
      </c>
      <c r="E10" s="312">
        <f t="shared" si="0"/>
        <v>0</v>
      </c>
      <c r="G10" s="302">
        <f t="shared" si="1"/>
        <v>-39.799999999999997</v>
      </c>
      <c r="I10" s="47"/>
      <c r="J10" s="312">
        <f>Payments!H7</f>
        <v>0</v>
      </c>
      <c r="L10" s="312">
        <f>Payments!H6</f>
        <v>0</v>
      </c>
      <c r="N10" s="302">
        <f t="shared" si="2"/>
        <v>0</v>
      </c>
      <c r="O10" s="47"/>
    </row>
    <row r="11" spans="1:16" x14ac:dyDescent="0.35">
      <c r="B11" s="47" t="s">
        <v>0</v>
      </c>
      <c r="C11" s="301">
        <f>Payments!I60</f>
        <v>280</v>
      </c>
      <c r="E11" s="312">
        <f t="shared" si="0"/>
        <v>360</v>
      </c>
      <c r="G11" s="302">
        <f t="shared" si="1"/>
        <v>80</v>
      </c>
      <c r="J11" s="312">
        <f>Payments!I7</f>
        <v>336</v>
      </c>
      <c r="L11" s="312">
        <f>Payments!I6</f>
        <v>360</v>
      </c>
      <c r="N11" s="302">
        <f t="shared" si="2"/>
        <v>24</v>
      </c>
      <c r="O11" s="47"/>
      <c r="P11" s="128"/>
    </row>
    <row r="12" spans="1:16" s="128" customFormat="1" x14ac:dyDescent="0.35">
      <c r="A12" s="47"/>
      <c r="B12" s="47" t="s">
        <v>277</v>
      </c>
      <c r="C12" s="301">
        <f>Payments!J60</f>
        <v>735.76</v>
      </c>
      <c r="D12" s="74"/>
      <c r="E12" s="312">
        <f t="shared" si="0"/>
        <v>0</v>
      </c>
      <c r="F12" s="74"/>
      <c r="G12" s="302">
        <f t="shared" si="1"/>
        <v>-735.76</v>
      </c>
      <c r="H12" s="74"/>
      <c r="I12" s="45"/>
      <c r="J12" s="312">
        <f>Payments!J7</f>
        <v>100</v>
      </c>
      <c r="K12" s="74"/>
      <c r="L12" s="312">
        <f>Payments!J6</f>
        <v>0</v>
      </c>
      <c r="M12" s="47"/>
      <c r="N12" s="302">
        <f t="shared" si="2"/>
        <v>-100</v>
      </c>
      <c r="O12" s="47"/>
    </row>
    <row r="13" spans="1:16" s="128" customFormat="1" x14ac:dyDescent="0.35">
      <c r="A13" s="47"/>
      <c r="B13" s="47" t="s">
        <v>268</v>
      </c>
      <c r="C13" s="301">
        <f>Payments!K60</f>
        <v>208.49</v>
      </c>
      <c r="D13" s="74"/>
      <c r="E13" s="312">
        <f t="shared" si="0"/>
        <v>100</v>
      </c>
      <c r="F13" s="74"/>
      <c r="G13" s="302">
        <f t="shared" si="1"/>
        <v>-108.49000000000001</v>
      </c>
      <c r="H13" s="74"/>
      <c r="I13" s="45"/>
      <c r="J13" s="312">
        <f>Payments!K7</f>
        <v>170</v>
      </c>
      <c r="K13" s="74"/>
      <c r="L13" s="312">
        <f>Payments!K6</f>
        <v>100</v>
      </c>
      <c r="M13" s="47"/>
      <c r="N13" s="302">
        <f t="shared" si="2"/>
        <v>-70</v>
      </c>
      <c r="P13" s="47"/>
    </row>
    <row r="14" spans="1:16" x14ac:dyDescent="0.35">
      <c r="B14" s="47" t="s">
        <v>282</v>
      </c>
      <c r="C14" s="301">
        <f>Payments!L60</f>
        <v>869.98</v>
      </c>
      <c r="E14" s="312">
        <f t="shared" si="0"/>
        <v>540</v>
      </c>
      <c r="G14" s="302">
        <f t="shared" si="1"/>
        <v>-329.98</v>
      </c>
      <c r="J14" s="312">
        <f>Payments!L7</f>
        <v>835</v>
      </c>
      <c r="L14" s="312">
        <f>Payments!L6</f>
        <v>540</v>
      </c>
      <c r="N14" s="302">
        <f t="shared" si="2"/>
        <v>-295</v>
      </c>
      <c r="O14" s="47"/>
    </row>
    <row r="15" spans="1:16" x14ac:dyDescent="0.35">
      <c r="B15" s="47" t="s">
        <v>10</v>
      </c>
      <c r="C15" s="301">
        <f>Payments!M60</f>
        <v>788.54</v>
      </c>
      <c r="E15" s="312">
        <f t="shared" si="0"/>
        <v>350</v>
      </c>
      <c r="G15" s="302">
        <f t="shared" si="1"/>
        <v>-438.53999999999996</v>
      </c>
      <c r="J15" s="312">
        <f>Payments!M7</f>
        <v>788.54</v>
      </c>
      <c r="L15" s="312">
        <f>Payments!M6</f>
        <v>350</v>
      </c>
      <c r="N15" s="302">
        <f t="shared" si="2"/>
        <v>-438.53999999999996</v>
      </c>
      <c r="O15" s="47"/>
    </row>
    <row r="16" spans="1:16" x14ac:dyDescent="0.35">
      <c r="B16" s="47" t="s">
        <v>295</v>
      </c>
      <c r="C16" s="301">
        <f>Payments!N60</f>
        <v>76.12</v>
      </c>
      <c r="E16" s="312">
        <f t="shared" si="0"/>
        <v>150</v>
      </c>
      <c r="G16" s="302">
        <f t="shared" si="1"/>
        <v>73.88</v>
      </c>
      <c r="J16" s="312">
        <f>Payments!N7</f>
        <v>150</v>
      </c>
      <c r="L16" s="312">
        <f>Payments!N6</f>
        <v>150</v>
      </c>
      <c r="N16" s="302">
        <f t="shared" si="2"/>
        <v>0</v>
      </c>
      <c r="O16" s="47"/>
    </row>
    <row r="17" spans="2:16" x14ac:dyDescent="0.35">
      <c r="B17" s="47" t="s">
        <v>307</v>
      </c>
      <c r="C17" s="301">
        <f>Payments!O60</f>
        <v>72</v>
      </c>
      <c r="E17" s="312">
        <f t="shared" ref="E17" si="3">L17*($E$3/12)</f>
        <v>72</v>
      </c>
      <c r="G17" s="302">
        <f t="shared" si="1"/>
        <v>0</v>
      </c>
      <c r="J17" s="312">
        <f>Payments!O7</f>
        <v>72</v>
      </c>
      <c r="L17" s="312">
        <f>Payments!O6</f>
        <v>72</v>
      </c>
      <c r="N17" s="302">
        <f>L17-J17</f>
        <v>0</v>
      </c>
      <c r="O17" s="47"/>
    </row>
    <row r="18" spans="2:16" x14ac:dyDescent="0.35">
      <c r="B18" s="47" t="s">
        <v>335</v>
      </c>
      <c r="C18" s="301">
        <f>Payments!P60</f>
        <v>0</v>
      </c>
      <c r="E18" s="312">
        <f t="shared" ref="E18" si="4">L18*($E$3/12)</f>
        <v>0</v>
      </c>
      <c r="G18" s="302">
        <f t="shared" ref="G18" si="5">E18-C18</f>
        <v>0</v>
      </c>
      <c r="J18" s="301">
        <f>Payments!P7</f>
        <v>20644.84</v>
      </c>
      <c r="L18" s="312">
        <f>Payments!P6</f>
        <v>0</v>
      </c>
      <c r="N18" s="302">
        <f>L18-J18</f>
        <v>-20644.84</v>
      </c>
      <c r="O18" s="47"/>
    </row>
    <row r="19" spans="2:16" x14ac:dyDescent="0.35">
      <c r="C19" s="334">
        <f>SUM(C8:C18)</f>
        <v>5571.99</v>
      </c>
      <c r="D19" s="335"/>
      <c r="E19" s="340">
        <f>SUM(E8:E17)</f>
        <v>3872</v>
      </c>
      <c r="F19" s="335"/>
      <c r="G19" s="336">
        <f>SUM(G8:G17)</f>
        <v>-1699.9899999999998</v>
      </c>
      <c r="H19" s="130"/>
      <c r="I19" s="318"/>
      <c r="J19" s="334">
        <f>SUM(J8:J18)</f>
        <v>25396.38</v>
      </c>
      <c r="K19" s="335"/>
      <c r="L19" s="340">
        <f>SUM(L8:L17)</f>
        <v>3872</v>
      </c>
      <c r="M19" s="337"/>
      <c r="N19" s="336">
        <f>SUM(N8:N17)</f>
        <v>-879.54</v>
      </c>
      <c r="O19" s="47"/>
    </row>
    <row r="20" spans="2:16" x14ac:dyDescent="0.35">
      <c r="B20" s="72" t="s">
        <v>266</v>
      </c>
      <c r="C20" s="47"/>
      <c r="D20" s="47"/>
      <c r="E20" s="47"/>
      <c r="F20" s="47"/>
      <c r="H20" s="47"/>
      <c r="J20" s="47"/>
      <c r="K20" s="47"/>
      <c r="L20" s="47"/>
      <c r="N20" s="74"/>
      <c r="O20" s="47"/>
      <c r="P20" s="51"/>
    </row>
    <row r="21" spans="2:16" x14ac:dyDescent="0.35">
      <c r="B21" s="47" t="s">
        <v>296</v>
      </c>
      <c r="C21" s="344">
        <f>Payments!Q60</f>
        <v>0</v>
      </c>
      <c r="D21" s="345"/>
      <c r="E21" s="311">
        <f>L21*($E$3/12)</f>
        <v>60</v>
      </c>
      <c r="F21" s="345"/>
      <c r="G21" s="346">
        <f t="shared" ref="G21:G26" si="6">E21-C21</f>
        <v>60</v>
      </c>
      <c r="H21" s="345"/>
      <c r="I21" s="418"/>
      <c r="J21" s="311">
        <f>Payments!Q7</f>
        <v>60</v>
      </c>
      <c r="K21" s="345"/>
      <c r="L21" s="311">
        <f>Payments!Q6</f>
        <v>60</v>
      </c>
      <c r="M21" s="419"/>
      <c r="N21" s="346">
        <f t="shared" ref="N21:N26" si="7">L21-J21</f>
        <v>0</v>
      </c>
      <c r="O21" s="47"/>
    </row>
    <row r="22" spans="2:16" x14ac:dyDescent="0.35">
      <c r="B22" s="47" t="s">
        <v>278</v>
      </c>
      <c r="C22" s="301">
        <f>Payments!R60</f>
        <v>106847.20999999999</v>
      </c>
      <c r="D22" s="131"/>
      <c r="E22" s="312">
        <f>L22*($E$3/12)</f>
        <v>7500</v>
      </c>
      <c r="F22" s="131"/>
      <c r="G22" s="302">
        <f t="shared" si="6"/>
        <v>-99347.209999999992</v>
      </c>
      <c r="H22" s="131"/>
      <c r="J22" s="312">
        <f>Payments!R7</f>
        <v>96555</v>
      </c>
      <c r="L22" s="312">
        <f>Payments!R6</f>
        <v>7500</v>
      </c>
      <c r="N22" s="302">
        <f t="shared" si="7"/>
        <v>-89055</v>
      </c>
      <c r="O22" s="47"/>
    </row>
    <row r="23" spans="2:16" x14ac:dyDescent="0.35">
      <c r="B23" s="47" t="s">
        <v>35</v>
      </c>
      <c r="C23" s="301">
        <f>Payments!S60</f>
        <v>104</v>
      </c>
      <c r="D23" s="131"/>
      <c r="E23" s="312">
        <f>L23*($E$3/12)</f>
        <v>210</v>
      </c>
      <c r="F23" s="131"/>
      <c r="G23" s="302">
        <f t="shared" si="6"/>
        <v>106</v>
      </c>
      <c r="H23" s="131"/>
      <c r="J23" s="312">
        <f>Payments!S7</f>
        <v>210</v>
      </c>
      <c r="L23" s="312">
        <f>Payments!S6</f>
        <v>210</v>
      </c>
      <c r="N23" s="302">
        <f t="shared" si="7"/>
        <v>0</v>
      </c>
      <c r="O23" s="47"/>
    </row>
    <row r="24" spans="2:16" x14ac:dyDescent="0.35">
      <c r="B24" s="47" t="s">
        <v>297</v>
      </c>
      <c r="C24" s="301">
        <f>Payments!T60</f>
        <v>0</v>
      </c>
      <c r="E24" s="312">
        <f>L24*($E$3/12)</f>
        <v>0</v>
      </c>
      <c r="G24" s="302">
        <f t="shared" si="6"/>
        <v>0</v>
      </c>
      <c r="J24" s="312">
        <f>Payments!T7</f>
        <v>0</v>
      </c>
      <c r="L24" s="312">
        <f>Payments!T6</f>
        <v>0</v>
      </c>
      <c r="N24" s="302">
        <f t="shared" si="7"/>
        <v>0</v>
      </c>
      <c r="O24" s="47"/>
    </row>
    <row r="25" spans="2:16" x14ac:dyDescent="0.35">
      <c r="B25" s="47" t="s">
        <v>298</v>
      </c>
      <c r="C25" s="301">
        <f>Payments!U60</f>
        <v>3821.96</v>
      </c>
      <c r="E25" s="312">
        <f>L25*($E$3/12)</f>
        <v>0</v>
      </c>
      <c r="G25" s="302">
        <f t="shared" ref="G25" si="8">E25-C25</f>
        <v>-3821.96</v>
      </c>
      <c r="J25" s="312">
        <f>Payments!U7</f>
        <v>3652.79</v>
      </c>
      <c r="L25" s="312">
        <f>Payments!U6</f>
        <v>0</v>
      </c>
      <c r="N25" s="302">
        <f t="shared" ref="N25" si="9">L25-J25</f>
        <v>-3652.79</v>
      </c>
      <c r="O25" s="47"/>
    </row>
    <row r="26" spans="2:16" ht="12.5" x14ac:dyDescent="0.35">
      <c r="B26" s="47" t="s">
        <v>299</v>
      </c>
      <c r="C26" s="301">
        <f>Payments!V60</f>
        <v>0</v>
      </c>
      <c r="D26" s="82"/>
      <c r="E26" s="312">
        <f>L26</f>
        <v>0</v>
      </c>
      <c r="F26" s="82"/>
      <c r="G26" s="302">
        <f t="shared" si="6"/>
        <v>0</v>
      </c>
      <c r="H26" s="82"/>
      <c r="I26" s="128"/>
      <c r="J26" s="312">
        <f>Payments!V7</f>
        <v>0</v>
      </c>
      <c r="L26" s="312">
        <f>Payments!V6</f>
        <v>0</v>
      </c>
      <c r="M26" s="128"/>
      <c r="N26" s="302">
        <f t="shared" si="7"/>
        <v>0</v>
      </c>
      <c r="O26" s="47"/>
    </row>
    <row r="27" spans="2:16" x14ac:dyDescent="0.35">
      <c r="C27" s="334">
        <f>SUM(C21:C26)</f>
        <v>110773.17</v>
      </c>
      <c r="D27" s="335"/>
      <c r="E27" s="340">
        <f>SUM(E21:E26)</f>
        <v>7770</v>
      </c>
      <c r="F27" s="335"/>
      <c r="G27" s="336">
        <f>SUM(G21:G26)</f>
        <v>-103003.17</v>
      </c>
      <c r="H27" s="130"/>
      <c r="I27" s="318"/>
      <c r="J27" s="334">
        <f>SUM(J21:J26)</f>
        <v>100477.79</v>
      </c>
      <c r="K27" s="335"/>
      <c r="L27" s="340">
        <f>SUM(L21:L26)</f>
        <v>7770</v>
      </c>
      <c r="M27" s="337"/>
      <c r="N27" s="336">
        <f>SUM(N21:N26)</f>
        <v>-92707.79</v>
      </c>
      <c r="O27" s="47"/>
    </row>
    <row r="28" spans="2:16" x14ac:dyDescent="0.35">
      <c r="B28" s="72"/>
      <c r="N28" s="74"/>
      <c r="O28" s="47"/>
    </row>
    <row r="29" spans="2:16" x14ac:dyDescent="0.35">
      <c r="B29" s="47" t="s">
        <v>267</v>
      </c>
      <c r="C29" s="344">
        <f>Payments!Y60</f>
        <v>0</v>
      </c>
      <c r="D29" s="345"/>
      <c r="E29" s="311">
        <f>L29*($E$3/12)</f>
        <v>0</v>
      </c>
      <c r="F29" s="345"/>
      <c r="G29" s="346">
        <f>E29-C29</f>
        <v>0</v>
      </c>
      <c r="J29" s="238">
        <f>Payments!Y7</f>
        <v>0</v>
      </c>
      <c r="K29" s="345"/>
      <c r="L29" s="238">
        <f>Payments!Y6</f>
        <v>0</v>
      </c>
      <c r="M29" s="338"/>
      <c r="N29" s="346">
        <f>L29-J29</f>
        <v>0</v>
      </c>
      <c r="O29" s="47"/>
    </row>
    <row r="30" spans="2:16" x14ac:dyDescent="0.35">
      <c r="C30" s="334">
        <f>SUM(C29)</f>
        <v>0</v>
      </c>
      <c r="D30" s="335"/>
      <c r="E30" s="340">
        <f>SUM(E29)</f>
        <v>0</v>
      </c>
      <c r="F30" s="335"/>
      <c r="G30" s="336">
        <f>SUM(G29)</f>
        <v>0</v>
      </c>
      <c r="H30" s="130"/>
      <c r="I30" s="318"/>
      <c r="J30" s="334">
        <f>SUM(J29)</f>
        <v>0</v>
      </c>
      <c r="K30" s="335"/>
      <c r="L30" s="340">
        <f>SUM(L29)</f>
        <v>0</v>
      </c>
      <c r="M30" s="337"/>
      <c r="N30" s="336">
        <f>SUM(N29)</f>
        <v>0</v>
      </c>
      <c r="O30" s="47"/>
    </row>
    <row r="31" spans="2:16" x14ac:dyDescent="0.35">
      <c r="B31" s="72" t="s">
        <v>23</v>
      </c>
      <c r="N31" s="74"/>
      <c r="O31" s="47"/>
    </row>
    <row r="32" spans="2:16" x14ac:dyDescent="0.35">
      <c r="B32" s="47" t="s">
        <v>263</v>
      </c>
      <c r="C32" s="344">
        <f>Payments!Z60</f>
        <v>0</v>
      </c>
      <c r="D32" s="345"/>
      <c r="E32" s="311">
        <f>L32*($E$3/12)</f>
        <v>70</v>
      </c>
      <c r="F32" s="345"/>
      <c r="G32" s="346">
        <f>E32-C32</f>
        <v>70</v>
      </c>
      <c r="J32" s="238">
        <f>Payments!Z7</f>
        <v>70</v>
      </c>
      <c r="K32" s="345"/>
      <c r="L32" s="238">
        <f>Payments!Z6</f>
        <v>70</v>
      </c>
      <c r="M32" s="338"/>
      <c r="N32" s="346">
        <f>L32-J32</f>
        <v>0</v>
      </c>
      <c r="O32" s="47"/>
    </row>
    <row r="33" spans="1:17" x14ac:dyDescent="0.35">
      <c r="C33" s="334">
        <f>SUM(C32)</f>
        <v>0</v>
      </c>
      <c r="D33" s="335"/>
      <c r="E33" s="340">
        <f>SUM(E32)</f>
        <v>70</v>
      </c>
      <c r="F33" s="335"/>
      <c r="G33" s="336">
        <f>SUM(G32)</f>
        <v>70</v>
      </c>
      <c r="H33" s="130"/>
      <c r="I33" s="318"/>
      <c r="J33" s="334">
        <f>SUM(J32)</f>
        <v>70</v>
      </c>
      <c r="K33" s="335"/>
      <c r="L33" s="340">
        <f>SUM(L32)</f>
        <v>70</v>
      </c>
      <c r="M33" s="337"/>
      <c r="N33" s="336">
        <f>SUM(N32)</f>
        <v>0</v>
      </c>
      <c r="O33" s="47"/>
    </row>
    <row r="34" spans="1:17" x14ac:dyDescent="0.35">
      <c r="F34" s="82"/>
      <c r="H34" s="82"/>
      <c r="M34" s="82"/>
      <c r="N34" s="74"/>
      <c r="O34" s="47"/>
    </row>
    <row r="35" spans="1:17" x14ac:dyDescent="0.35">
      <c r="B35" s="124" t="s">
        <v>39</v>
      </c>
      <c r="C35" s="347">
        <f>C33+C30+C27+C19</f>
        <v>116345.16</v>
      </c>
      <c r="D35" s="348"/>
      <c r="E35" s="347">
        <f>E33+E30+E27+E19</f>
        <v>11712</v>
      </c>
      <c r="F35" s="349"/>
      <c r="G35" s="347">
        <f>G33+G30+G27+G19</f>
        <v>-104633.16</v>
      </c>
      <c r="H35" s="133"/>
      <c r="I35" s="134"/>
      <c r="J35" s="347">
        <f>J33+J30+J27+J19</f>
        <v>125944.17</v>
      </c>
      <c r="K35" s="350"/>
      <c r="L35" s="347">
        <f>L33+L30+L27+L19</f>
        <v>11712</v>
      </c>
      <c r="M35" s="349"/>
      <c r="N35" s="347">
        <f>N33+N30+N27+N19</f>
        <v>-93587.329999999987</v>
      </c>
    </row>
    <row r="36" spans="1:17" x14ac:dyDescent="0.35">
      <c r="A36" s="128"/>
      <c r="B36" s="124"/>
      <c r="C36" s="47"/>
      <c r="D36" s="47"/>
      <c r="E36" s="47"/>
      <c r="F36" s="47"/>
      <c r="H36" s="47"/>
      <c r="J36" s="47"/>
      <c r="K36" s="47"/>
      <c r="L36" s="47"/>
      <c r="N36" s="74"/>
    </row>
    <row r="37" spans="1:17" x14ac:dyDescent="0.35">
      <c r="A37" s="128"/>
      <c r="B37" s="47" t="s">
        <v>200</v>
      </c>
      <c r="C37" s="193">
        <f>Payments!AB60</f>
        <v>19904.000000000004</v>
      </c>
      <c r="E37" s="311">
        <f>Payments!AB60</f>
        <v>19904.000000000004</v>
      </c>
      <c r="F37" s="82"/>
      <c r="G37" s="74">
        <f>E37-C37</f>
        <v>0</v>
      </c>
      <c r="H37" s="82"/>
      <c r="I37" s="319"/>
      <c r="J37" s="82">
        <f>Payments!AB7</f>
        <v>19071.8</v>
      </c>
      <c r="K37" s="193"/>
      <c r="L37" s="82">
        <f>Payments!AB61</f>
        <v>19904.000000000004</v>
      </c>
      <c r="M37" s="128"/>
      <c r="N37" s="74">
        <f>L37-J37</f>
        <v>832.20000000000437</v>
      </c>
    </row>
    <row r="38" spans="1:17" x14ac:dyDescent="0.35">
      <c r="A38" s="128"/>
      <c r="B38" s="124" t="s">
        <v>187</v>
      </c>
      <c r="C38" s="351">
        <f>SUM(C35:C37)</f>
        <v>136249.16</v>
      </c>
      <c r="D38" s="351"/>
      <c r="E38" s="351">
        <f t="shared" ref="E38:N38" si="10">SUM(E35:E37)</f>
        <v>31616.000000000004</v>
      </c>
      <c r="F38" s="351"/>
      <c r="G38" s="351">
        <f t="shared" si="10"/>
        <v>-104633.16</v>
      </c>
      <c r="H38" s="351"/>
      <c r="I38" s="351"/>
      <c r="J38" s="351">
        <f t="shared" si="10"/>
        <v>145015.97</v>
      </c>
      <c r="K38" s="351"/>
      <c r="L38" s="351">
        <f t="shared" si="10"/>
        <v>31616.000000000004</v>
      </c>
      <c r="M38" s="351">
        <f t="shared" si="10"/>
        <v>0</v>
      </c>
      <c r="N38" s="351">
        <f t="shared" si="10"/>
        <v>-92755.129999999976</v>
      </c>
      <c r="O38" s="200"/>
    </row>
    <row r="39" spans="1:17" s="379" customFormat="1" x14ac:dyDescent="0.35">
      <c r="B39" s="47"/>
      <c r="C39" s="74"/>
      <c r="D39" s="74"/>
      <c r="E39" s="74"/>
      <c r="F39" s="74"/>
      <c r="G39" s="74"/>
      <c r="H39" s="74"/>
      <c r="I39" s="45"/>
      <c r="J39" s="74"/>
      <c r="K39" s="74"/>
      <c r="L39" s="74"/>
      <c r="M39" s="47"/>
      <c r="N39" s="47"/>
    </row>
    <row r="40" spans="1:17" s="128" customFormat="1" ht="18" x14ac:dyDescent="0.35">
      <c r="A40" s="122" t="s">
        <v>38</v>
      </c>
      <c r="B40" s="50"/>
      <c r="C40" s="313" t="s">
        <v>41</v>
      </c>
      <c r="D40" s="331"/>
      <c r="E40" s="329" t="s">
        <v>84</v>
      </c>
      <c r="F40" s="333"/>
      <c r="G40" s="323" t="s">
        <v>86</v>
      </c>
      <c r="H40" s="120"/>
      <c r="I40" s="45"/>
      <c r="J40" s="313" t="s">
        <v>41</v>
      </c>
      <c r="K40" s="332"/>
      <c r="L40" s="329" t="s">
        <v>27</v>
      </c>
      <c r="M40" s="338"/>
      <c r="N40" s="339" t="s">
        <v>86</v>
      </c>
      <c r="O40" s="135"/>
      <c r="P40" s="47"/>
      <c r="Q40" s="47"/>
    </row>
    <row r="41" spans="1:17" x14ac:dyDescent="0.35">
      <c r="C41" s="306" t="s">
        <v>42</v>
      </c>
      <c r="D41" s="120"/>
      <c r="E41" s="321" t="s">
        <v>42</v>
      </c>
      <c r="F41" s="120"/>
      <c r="G41" s="382" t="s">
        <v>45</v>
      </c>
      <c r="H41" s="120"/>
      <c r="J41" s="306" t="str">
        <f>+J5</f>
        <v>Projected</v>
      </c>
      <c r="K41" s="317"/>
      <c r="L41" s="341" t="s">
        <v>43</v>
      </c>
      <c r="M41" s="342"/>
      <c r="N41" s="343" t="s">
        <v>45</v>
      </c>
    </row>
    <row r="42" spans="1:17" x14ac:dyDescent="0.35">
      <c r="B42" s="47" t="s">
        <v>294</v>
      </c>
      <c r="C42" s="301">
        <f>Receipts!G23</f>
        <v>19158.490000000002</v>
      </c>
      <c r="E42" s="312">
        <f t="shared" ref="E42" si="11">L42*($E$3/12)</f>
        <v>0</v>
      </c>
      <c r="G42" s="302">
        <f t="shared" ref="G42" si="12">C42-E42</f>
        <v>19158.490000000002</v>
      </c>
      <c r="J42" s="312">
        <f>Receipts!G5</f>
        <v>19000</v>
      </c>
      <c r="L42" s="312">
        <f>Receipts!G4</f>
        <v>0</v>
      </c>
      <c r="N42" s="308">
        <f t="shared" ref="N42" si="13">J42-L42</f>
        <v>19000</v>
      </c>
    </row>
    <row r="43" spans="1:17" x14ac:dyDescent="0.35">
      <c r="B43" s="47" t="s">
        <v>40</v>
      </c>
      <c r="C43" s="301">
        <f>Receipts!H23</f>
        <v>0</v>
      </c>
      <c r="E43" s="312">
        <f t="shared" ref="E43:E49" si="14">L43*($E$3/12)</f>
        <v>0</v>
      </c>
      <c r="G43" s="302">
        <f t="shared" ref="G43:G49" si="15">C43-E43</f>
        <v>0</v>
      </c>
      <c r="J43" s="312">
        <f>Receipts!H5</f>
        <v>0</v>
      </c>
      <c r="L43" s="312">
        <f>Receipts!H4</f>
        <v>0</v>
      </c>
      <c r="N43" s="308">
        <f t="shared" ref="N43:N48" si="16">J43-L43</f>
        <v>0</v>
      </c>
    </row>
    <row r="44" spans="1:17" x14ac:dyDescent="0.35">
      <c r="B44" s="47" t="s">
        <v>288</v>
      </c>
      <c r="C44" s="301">
        <f>Receipts!I3</f>
        <v>0</v>
      </c>
      <c r="E44" s="312">
        <f t="shared" ref="E44" si="17">L44*($E$3/12)</f>
        <v>20000</v>
      </c>
      <c r="G44" s="302">
        <f t="shared" ref="G44" si="18">C44-E44</f>
        <v>-20000</v>
      </c>
      <c r="J44" s="312">
        <f>Receipts!I5</f>
        <v>20644.84</v>
      </c>
      <c r="L44" s="312">
        <f>Receipts!I4</f>
        <v>20000</v>
      </c>
      <c r="N44" s="308">
        <f>J44-L44</f>
        <v>644.84000000000015</v>
      </c>
    </row>
    <row r="45" spans="1:17" x14ac:dyDescent="0.35">
      <c r="B45" s="47" t="s">
        <v>300</v>
      </c>
      <c r="C45" s="301">
        <f>Receipts!J23</f>
        <v>7500</v>
      </c>
      <c r="E45" s="312">
        <f t="shared" ref="E45:E46" si="19">L45*($E$3/12)</f>
        <v>7500</v>
      </c>
      <c r="G45" s="302">
        <f t="shared" ref="G45:G46" si="20">C45-E45</f>
        <v>0</v>
      </c>
      <c r="J45" s="312">
        <f>Receipts!J5</f>
        <v>7500</v>
      </c>
      <c r="L45" s="312">
        <f>Receipts!J4</f>
        <v>7500</v>
      </c>
      <c r="N45" s="308">
        <f t="shared" ref="N45:N46" si="21">J45-L45</f>
        <v>0</v>
      </c>
    </row>
    <row r="46" spans="1:17" x14ac:dyDescent="0.35">
      <c r="B46" s="47" t="s">
        <v>278</v>
      </c>
      <c r="C46" s="301">
        <f>Receipts!K23</f>
        <v>78239.81</v>
      </c>
      <c r="E46" s="312">
        <f t="shared" si="19"/>
        <v>0</v>
      </c>
      <c r="G46" s="302">
        <f t="shared" si="20"/>
        <v>78239.81</v>
      </c>
      <c r="J46" s="312">
        <f>Receipts!K5</f>
        <v>78239.81</v>
      </c>
      <c r="L46" s="312">
        <f>Receipts!K4</f>
        <v>0</v>
      </c>
      <c r="N46" s="308">
        <f t="shared" si="21"/>
        <v>78239.81</v>
      </c>
    </row>
    <row r="47" spans="1:17" x14ac:dyDescent="0.35">
      <c r="A47" s="128"/>
      <c r="B47" s="47" t="s">
        <v>261</v>
      </c>
      <c r="C47" s="301">
        <f>Receipts!L23</f>
        <v>150</v>
      </c>
      <c r="E47" s="312">
        <f t="shared" si="14"/>
        <v>0</v>
      </c>
      <c r="G47" s="302">
        <f t="shared" si="15"/>
        <v>150</v>
      </c>
      <c r="J47" s="312">
        <f>Receipts!L5</f>
        <v>0</v>
      </c>
      <c r="L47" s="312">
        <f>Receipts!L4</f>
        <v>0</v>
      </c>
      <c r="N47" s="308">
        <f t="shared" si="16"/>
        <v>0</v>
      </c>
      <c r="P47" s="74"/>
    </row>
    <row r="48" spans="1:17" x14ac:dyDescent="0.35">
      <c r="A48" s="128"/>
      <c r="B48" s="47" t="s">
        <v>336</v>
      </c>
      <c r="C48" s="301">
        <f>Receipts!M23</f>
        <v>0</v>
      </c>
      <c r="E48" s="312">
        <f t="shared" si="14"/>
        <v>0</v>
      </c>
      <c r="G48" s="302">
        <f t="shared" si="15"/>
        <v>0</v>
      </c>
      <c r="J48" s="312">
        <f>Receipts!M5</f>
        <v>48</v>
      </c>
      <c r="L48" s="312">
        <f>Receipts!M4</f>
        <v>0</v>
      </c>
      <c r="N48" s="308">
        <f t="shared" si="16"/>
        <v>48</v>
      </c>
      <c r="P48" s="74"/>
    </row>
    <row r="49" spans="1:16" x14ac:dyDescent="0.35">
      <c r="B49" s="47" t="s">
        <v>185</v>
      </c>
      <c r="C49" s="301">
        <f>Receipts!N23</f>
        <v>578.58000000000004</v>
      </c>
      <c r="E49" s="312">
        <f t="shared" si="14"/>
        <v>500</v>
      </c>
      <c r="G49" s="302">
        <f t="shared" si="15"/>
        <v>78.580000000000041</v>
      </c>
      <c r="J49" s="312">
        <f>Receipts!N5</f>
        <v>19650.38</v>
      </c>
      <c r="L49" s="312">
        <f>Receipts!N4</f>
        <v>500</v>
      </c>
      <c r="N49" s="308">
        <f t="shared" ref="N49" si="22">J49-L49</f>
        <v>19150.38</v>
      </c>
      <c r="P49" s="74"/>
    </row>
    <row r="50" spans="1:16" x14ac:dyDescent="0.35">
      <c r="B50" s="124" t="s">
        <v>248</v>
      </c>
      <c r="C50" s="303">
        <f>SUM(C42:C49)</f>
        <v>105626.88</v>
      </c>
      <c r="D50" s="326"/>
      <c r="E50" s="327">
        <f>SUM(E42:E49)</f>
        <v>28000</v>
      </c>
      <c r="F50" s="326"/>
      <c r="G50" s="305">
        <f>SUM(G42:G49)</f>
        <v>77626.880000000005</v>
      </c>
      <c r="H50" s="125"/>
      <c r="I50" s="126"/>
      <c r="J50" s="303">
        <f>SUM(J42:J49)</f>
        <v>145083.03</v>
      </c>
      <c r="K50" s="304"/>
      <c r="L50" s="327">
        <f>SUM(L42:L49)</f>
        <v>28000</v>
      </c>
      <c r="M50" s="330"/>
      <c r="N50" s="305">
        <f>SUM(N42:N49)</f>
        <v>117083.03</v>
      </c>
      <c r="O50" s="47"/>
      <c r="P50" s="74"/>
    </row>
    <row r="51" spans="1:16" x14ac:dyDescent="0.35">
      <c r="E51" s="137"/>
      <c r="O51" s="47"/>
    </row>
    <row r="52" spans="1:16" x14ac:dyDescent="0.35">
      <c r="B52" s="47" t="s">
        <v>28</v>
      </c>
      <c r="C52" s="301">
        <f>Receipts!F23</f>
        <v>4417</v>
      </c>
      <c r="E52" s="312">
        <f>L52*($E$3/12)</f>
        <v>4417</v>
      </c>
      <c r="G52" s="302">
        <f>C52-E52</f>
        <v>0</v>
      </c>
      <c r="J52" s="312">
        <f>Receipts!F5</f>
        <v>4417</v>
      </c>
      <c r="L52" s="312">
        <f>Receipts!F4</f>
        <v>4417</v>
      </c>
      <c r="N52" s="308">
        <f>J52-L52</f>
        <v>0</v>
      </c>
      <c r="O52" s="47"/>
    </row>
    <row r="53" spans="1:16" ht="12.5" x14ac:dyDescent="0.35">
      <c r="C53" s="47"/>
      <c r="D53" s="47"/>
      <c r="E53" s="47"/>
      <c r="F53" s="47"/>
      <c r="G53" s="47"/>
      <c r="H53" s="47"/>
      <c r="I53" s="47"/>
      <c r="J53" s="47"/>
      <c r="K53" s="47"/>
      <c r="O53" s="47"/>
      <c r="P53" s="128"/>
    </row>
    <row r="54" spans="1:16" s="136" customFormat="1" x14ac:dyDescent="0.35">
      <c r="A54" s="47"/>
      <c r="B54" s="132"/>
      <c r="C54" s="303">
        <f>C50+C52</f>
        <v>110043.88</v>
      </c>
      <c r="D54" s="326"/>
      <c r="E54" s="327">
        <f>E50+E52</f>
        <v>32417</v>
      </c>
      <c r="F54" s="326"/>
      <c r="G54" s="305">
        <f>C54-E54</f>
        <v>77626.880000000005</v>
      </c>
      <c r="H54" s="125"/>
      <c r="I54" s="126"/>
      <c r="J54" s="303">
        <f>J50+J52</f>
        <v>149500.03</v>
      </c>
      <c r="K54" s="304"/>
      <c r="L54" s="327">
        <f>L50+L52</f>
        <v>32417</v>
      </c>
      <c r="M54" s="330"/>
      <c r="N54" s="305">
        <f>N50+N52</f>
        <v>117083.03</v>
      </c>
      <c r="O54" s="47"/>
      <c r="P54" s="128"/>
    </row>
    <row r="55" spans="1:16" s="136" customFormat="1" x14ac:dyDescent="0.3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74"/>
      <c r="M55" s="47"/>
      <c r="N55" s="47"/>
      <c r="O55" s="47"/>
      <c r="P55" s="128"/>
    </row>
    <row r="56" spans="1:16" s="128" customFormat="1" ht="16" thickBot="1" x14ac:dyDescent="0.4">
      <c r="A56" s="47"/>
      <c r="B56" s="132"/>
      <c r="C56" s="389">
        <f>C54-C38</f>
        <v>-26205.279999999999</v>
      </c>
      <c r="D56" s="389"/>
      <c r="E56" s="389">
        <f>E54-E38</f>
        <v>800.99999999999636</v>
      </c>
      <c r="F56" s="389"/>
      <c r="G56" s="389">
        <f>C56-E56</f>
        <v>-27006.279999999995</v>
      </c>
      <c r="H56" s="389"/>
      <c r="I56" s="389"/>
      <c r="J56" s="389">
        <f>J54-J38</f>
        <v>4484.0599999999977</v>
      </c>
      <c r="K56" s="389"/>
      <c r="L56" s="389">
        <f>L54-L38</f>
        <v>800.99999999999636</v>
      </c>
      <c r="M56" s="389"/>
      <c r="N56" s="389">
        <f>N54-N38</f>
        <v>209838.15999999997</v>
      </c>
      <c r="O56" s="47"/>
    </row>
    <row r="57" spans="1:16" s="128" customFormat="1" ht="18" customHeight="1" thickTop="1" x14ac:dyDescent="0.35">
      <c r="A57" s="47"/>
      <c r="B57" s="380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47"/>
      <c r="P57" s="47"/>
    </row>
    <row r="58" spans="1:16" ht="18" x14ac:dyDescent="0.35">
      <c r="A58" s="380"/>
      <c r="B58" s="124" t="s">
        <v>160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47"/>
    </row>
    <row r="59" spans="1:16" s="124" customFormat="1" ht="18" x14ac:dyDescent="0.35">
      <c r="A59" s="122" t="s">
        <v>37</v>
      </c>
      <c r="B59" s="47"/>
      <c r="C59" s="47"/>
      <c r="D59" s="47"/>
    </row>
    <row r="60" spans="1:16" ht="17.5" x14ac:dyDescent="0.35">
      <c r="A60" s="380"/>
      <c r="B60" s="47" t="s">
        <v>303</v>
      </c>
      <c r="C60" s="344">
        <f>Payments!W60</f>
        <v>0</v>
      </c>
      <c r="D60" s="345"/>
      <c r="E60" s="311">
        <f>L60*($E$3/12)</f>
        <v>200</v>
      </c>
      <c r="F60" s="345"/>
      <c r="G60" s="346">
        <f t="shared" ref="G60:G61" si="23">E60-C60</f>
        <v>200</v>
      </c>
      <c r="H60" s="345"/>
      <c r="I60" s="418"/>
      <c r="J60" s="311">
        <f>Payments!W7</f>
        <v>200</v>
      </c>
      <c r="K60" s="345"/>
      <c r="L60" s="311">
        <f>Payments!W6</f>
        <v>200</v>
      </c>
      <c r="M60" s="338"/>
      <c r="N60" s="346">
        <f>L60-J60</f>
        <v>0</v>
      </c>
      <c r="O60" s="47"/>
    </row>
    <row r="61" spans="1:16" ht="17.5" x14ac:dyDescent="0.35">
      <c r="A61" s="380"/>
      <c r="B61" s="47" t="s">
        <v>304</v>
      </c>
      <c r="C61" s="301">
        <f>Payments!X60</f>
        <v>0</v>
      </c>
      <c r="D61" s="541"/>
      <c r="E61" s="311">
        <f>L61*($E$3/12)</f>
        <v>0</v>
      </c>
      <c r="F61" s="541"/>
      <c r="G61" s="302">
        <f t="shared" si="23"/>
        <v>0</v>
      </c>
      <c r="H61" s="541"/>
      <c r="I61" s="542"/>
      <c r="J61" s="312">
        <f>Payments!X7</f>
        <v>24</v>
      </c>
      <c r="K61" s="543"/>
      <c r="L61" s="312">
        <f>Payments!X6</f>
        <v>0</v>
      </c>
      <c r="M61" s="542"/>
      <c r="N61" s="302">
        <f>L61-J61</f>
        <v>-24</v>
      </c>
      <c r="O61" s="47"/>
    </row>
    <row r="62" spans="1:16" s="136" customFormat="1" ht="17.5" x14ac:dyDescent="0.35">
      <c r="A62" s="380"/>
      <c r="B62" s="132"/>
      <c r="C62" s="303">
        <f>C60+C61</f>
        <v>0</v>
      </c>
      <c r="D62" s="326"/>
      <c r="E62" s="327">
        <f>E60+E61</f>
        <v>200</v>
      </c>
      <c r="F62" s="326"/>
      <c r="G62" s="305">
        <f>C62-E62</f>
        <v>-200</v>
      </c>
      <c r="H62" s="125"/>
      <c r="I62" s="126"/>
      <c r="J62" s="303">
        <f>J60</f>
        <v>200</v>
      </c>
      <c r="K62" s="304"/>
      <c r="L62" s="327">
        <f>L58+L60</f>
        <v>200</v>
      </c>
      <c r="M62" s="330"/>
      <c r="N62" s="305">
        <f>N60+N61</f>
        <v>-24</v>
      </c>
      <c r="O62" s="47"/>
      <c r="P62" s="128"/>
    </row>
    <row r="63" spans="1:16" ht="17.5" x14ac:dyDescent="0.35">
      <c r="A63" s="380"/>
      <c r="C63" s="135"/>
      <c r="D63" s="47"/>
      <c r="E63" s="47"/>
      <c r="F63" s="47"/>
      <c r="G63" s="47"/>
      <c r="H63" s="47"/>
      <c r="I63" s="47"/>
      <c r="J63" s="47"/>
      <c r="K63" s="47"/>
      <c r="L63" s="47"/>
      <c r="O63" s="47"/>
    </row>
    <row r="64" spans="1:16" ht="18" x14ac:dyDescent="0.35">
      <c r="A64" s="122" t="s">
        <v>38</v>
      </c>
      <c r="C64" s="390"/>
      <c r="D64" s="47"/>
      <c r="E64" s="47"/>
      <c r="F64" s="47"/>
      <c r="G64" s="47"/>
      <c r="H64" s="47"/>
      <c r="I64" s="47"/>
      <c r="J64" s="47"/>
      <c r="K64" s="47"/>
      <c r="L64" s="47"/>
      <c r="O64" s="47"/>
    </row>
    <row r="65" spans="1:16" ht="17.5" x14ac:dyDescent="0.35">
      <c r="A65" s="380"/>
      <c r="B65" s="47" t="s">
        <v>31</v>
      </c>
      <c r="C65" s="344">
        <f>Receipts!O23</f>
        <v>11.66</v>
      </c>
      <c r="D65" s="345"/>
      <c r="E65" s="311">
        <f>L65*($E$3/12)</f>
        <v>0</v>
      </c>
      <c r="F65" s="345"/>
      <c r="G65" s="346">
        <f t="shared" ref="G65:G66" si="24">E65-C65</f>
        <v>-11.66</v>
      </c>
      <c r="H65" s="345"/>
      <c r="I65" s="418"/>
      <c r="J65" s="311">
        <f>Receipts!O5</f>
        <v>0</v>
      </c>
      <c r="K65" s="345"/>
      <c r="L65" s="311">
        <f>Receipts!O4</f>
        <v>0</v>
      </c>
      <c r="M65" s="338"/>
      <c r="N65" s="346">
        <f>L65-J65</f>
        <v>0</v>
      </c>
      <c r="O65" s="47"/>
    </row>
    <row r="66" spans="1:16" ht="17.5" x14ac:dyDescent="0.35">
      <c r="A66" s="380"/>
      <c r="B66" s="47" t="s">
        <v>308</v>
      </c>
      <c r="C66" s="301">
        <f>Receipts!P23</f>
        <v>20769.84</v>
      </c>
      <c r="D66" s="541"/>
      <c r="E66" s="312">
        <f>L66</f>
        <v>200</v>
      </c>
      <c r="F66" s="541"/>
      <c r="G66" s="302">
        <f t="shared" si="24"/>
        <v>-20569.84</v>
      </c>
      <c r="H66" s="541"/>
      <c r="I66" s="542"/>
      <c r="J66" s="312">
        <f>Receipts!P5</f>
        <v>0</v>
      </c>
      <c r="K66" s="543"/>
      <c r="L66" s="312">
        <f>Receipts!P4</f>
        <v>200</v>
      </c>
      <c r="M66" s="542"/>
      <c r="N66" s="302">
        <f>L66-J66</f>
        <v>200</v>
      </c>
      <c r="O66" s="47"/>
    </row>
    <row r="67" spans="1:16" s="136" customFormat="1" ht="17.5" x14ac:dyDescent="0.35">
      <c r="A67" s="380"/>
      <c r="B67" s="132"/>
      <c r="C67" s="303">
        <f>C65 +C66</f>
        <v>20781.5</v>
      </c>
      <c r="D67" s="326"/>
      <c r="E67" s="327">
        <f>E65+E66</f>
        <v>200</v>
      </c>
      <c r="F67" s="326"/>
      <c r="G67" s="305">
        <f>C67-E67</f>
        <v>20581.5</v>
      </c>
      <c r="H67" s="125"/>
      <c r="I67" s="126"/>
      <c r="J67" s="303">
        <f>J63+J65</f>
        <v>0</v>
      </c>
      <c r="K67" s="304"/>
      <c r="L67" s="327">
        <f>L63+L65</f>
        <v>0</v>
      </c>
      <c r="M67" s="330"/>
      <c r="N67" s="305">
        <f>N65+N66</f>
        <v>200</v>
      </c>
      <c r="O67" s="47"/>
      <c r="P67" s="128"/>
    </row>
    <row r="68" spans="1:16" ht="18" x14ac:dyDescent="0.35">
      <c r="C68" s="381"/>
      <c r="D68" s="127"/>
      <c r="E68" s="47"/>
      <c r="F68" s="47"/>
      <c r="G68" s="47"/>
      <c r="H68" s="47"/>
      <c r="I68" s="47"/>
      <c r="J68" s="47"/>
      <c r="K68" s="47"/>
      <c r="L68" s="47"/>
      <c r="O68" s="47"/>
    </row>
    <row r="69" spans="1:16" ht="12.5" x14ac:dyDescent="0.35">
      <c r="C69" s="135"/>
      <c r="D69" s="47"/>
      <c r="E69" s="47"/>
      <c r="F69" s="47"/>
      <c r="G69" s="47"/>
      <c r="H69" s="47"/>
      <c r="I69" s="47"/>
      <c r="J69" s="47"/>
      <c r="K69" s="47"/>
      <c r="L69" s="47"/>
      <c r="O69" s="47"/>
    </row>
    <row r="70" spans="1:16" s="132" customFormat="1" x14ac:dyDescent="0.35">
      <c r="A70" s="47"/>
      <c r="B70" s="47"/>
      <c r="C70" s="47"/>
      <c r="D70" s="74"/>
      <c r="E70" s="74"/>
      <c r="F70" s="74"/>
      <c r="G70" s="74"/>
      <c r="H70" s="74"/>
      <c r="I70" s="45"/>
      <c r="J70" s="74"/>
      <c r="K70" s="74"/>
      <c r="L70" s="74"/>
      <c r="M70" s="47"/>
      <c r="N70" s="47"/>
      <c r="O70" s="135"/>
    </row>
    <row r="71" spans="1:16" x14ac:dyDescent="0.35">
      <c r="C71" s="47"/>
    </row>
    <row r="72" spans="1:16" s="132" customFormat="1" x14ac:dyDescent="0.35">
      <c r="A72" s="47"/>
      <c r="B72" s="47"/>
      <c r="C72" s="47"/>
      <c r="D72" s="74"/>
      <c r="E72" s="74"/>
      <c r="F72" s="74"/>
      <c r="G72" s="74"/>
      <c r="H72" s="74"/>
      <c r="I72" s="45"/>
      <c r="J72" s="74"/>
      <c r="K72" s="74"/>
      <c r="L72" s="74"/>
      <c r="M72" s="47"/>
      <c r="N72" s="47"/>
      <c r="O72" s="135"/>
    </row>
    <row r="73" spans="1:16" s="380" customFormat="1" ht="17.5" x14ac:dyDescent="0.35">
      <c r="A73" s="47"/>
      <c r="B73" s="47"/>
      <c r="C73" s="47"/>
      <c r="D73" s="74"/>
      <c r="E73" s="74"/>
      <c r="F73" s="74"/>
      <c r="G73" s="74"/>
      <c r="H73" s="74"/>
      <c r="I73" s="45"/>
      <c r="J73" s="74"/>
      <c r="K73" s="74"/>
      <c r="L73" s="74"/>
      <c r="M73" s="47"/>
      <c r="N73" s="47"/>
      <c r="O73" s="135"/>
    </row>
    <row r="74" spans="1:16" s="380" customFormat="1" ht="17.5" x14ac:dyDescent="0.35">
      <c r="A74" s="47"/>
      <c r="B74" s="47"/>
      <c r="C74" s="47"/>
      <c r="D74" s="74"/>
      <c r="E74" s="74"/>
      <c r="F74" s="74"/>
      <c r="G74" s="74"/>
      <c r="H74" s="74"/>
      <c r="I74" s="45"/>
      <c r="J74" s="74"/>
      <c r="K74" s="74"/>
      <c r="L74" s="74"/>
      <c r="M74" s="47"/>
      <c r="N74" s="47"/>
      <c r="O74" s="135"/>
    </row>
    <row r="75" spans="1:16" x14ac:dyDescent="0.35">
      <c r="C75" s="47"/>
    </row>
    <row r="77" spans="1:16" x14ac:dyDescent="0.35">
      <c r="P77" s="46"/>
    </row>
    <row r="84" spans="1:17" x14ac:dyDescent="0.35">
      <c r="Q84" s="46"/>
    </row>
    <row r="85" spans="1:17" s="46" customFormat="1" x14ac:dyDescent="0.35">
      <c r="A85" s="47"/>
      <c r="B85" s="47"/>
      <c r="C85" s="74"/>
      <c r="D85" s="74"/>
      <c r="E85" s="74"/>
      <c r="F85" s="74"/>
      <c r="G85" s="74"/>
      <c r="H85" s="74"/>
      <c r="I85" s="45"/>
      <c r="J85" s="74"/>
      <c r="K85" s="74"/>
      <c r="L85" s="74"/>
      <c r="M85" s="47"/>
      <c r="N85" s="47"/>
      <c r="O85" s="135"/>
      <c r="P85" s="47"/>
      <c r="Q85" s="47"/>
    </row>
  </sheetData>
  <mergeCells count="3">
    <mergeCell ref="J2:N2"/>
    <mergeCell ref="C2:G2"/>
    <mergeCell ref="O8:O9"/>
  </mergeCells>
  <phoneticPr fontId="0" type="noConversion"/>
  <conditionalFormatting sqref="G36:G37 N36:N37 G70:G1048576 N55 G1 N1 N31:N34 G31:G34 N70:N1048576 B59 N3:N16 G3:G16 N19:N27 G19:G27 N39:N41 G39:G41 G43:G52 N43:N53 B63:B64 B68:B69">
    <cfRule type="cellIs" dxfId="8" priority="10" operator="lessThan">
      <formula>0</formula>
    </cfRule>
  </conditionalFormatting>
  <conditionalFormatting sqref="G54 N54">
    <cfRule type="cellIs" dxfId="7" priority="8" operator="lessThan">
      <formula>0</formula>
    </cfRule>
  </conditionalFormatting>
  <conditionalFormatting sqref="N28:N30 G28:G30">
    <cfRule type="cellIs" dxfId="6" priority="7" operator="lessThan">
      <formula>0</formula>
    </cfRule>
  </conditionalFormatting>
  <conditionalFormatting sqref="G17:G18 N17:N18">
    <cfRule type="cellIs" dxfId="5" priority="6" operator="lessThan">
      <formula>0</formula>
    </cfRule>
  </conditionalFormatting>
  <conditionalFormatting sqref="G42 N42">
    <cfRule type="cellIs" dxfId="4" priority="5" operator="lessThan">
      <formula>0</formula>
    </cfRule>
  </conditionalFormatting>
  <conditionalFormatting sqref="G67 N67">
    <cfRule type="cellIs" dxfId="3" priority="1" operator="lessThan">
      <formula>0</formula>
    </cfRule>
  </conditionalFormatting>
  <conditionalFormatting sqref="N60:N61 G60:G61">
    <cfRule type="cellIs" dxfId="2" priority="4" operator="lessThan">
      <formula>0</formula>
    </cfRule>
  </conditionalFormatting>
  <conditionalFormatting sqref="G62 N62">
    <cfRule type="cellIs" dxfId="1" priority="3" operator="lessThan">
      <formula>0</formula>
    </cfRule>
  </conditionalFormatting>
  <conditionalFormatting sqref="N65:N66 G65:G66">
    <cfRule type="cellIs" dxfId="0" priority="2" operator="lessThan">
      <formula>0</formula>
    </cfRule>
  </conditionalFormatting>
  <printOptions horizontalCentered="1" gridLines="1"/>
  <pageMargins left="3.937007874015748E-2" right="3.937007874015748E-2" top="0.15748031496062992" bottom="0.15748031496062992" header="0.11811023622047245" footer="0.11811023622047245"/>
  <pageSetup paperSize="9" scale="60" orientation="portrait" blackAndWhite="1" horizontalDpi="4294967293" verticalDpi="4294967293" r:id="rId1"/>
  <headerFooter alignWithMargins="0">
    <oddHeader>&amp;CMonthly Budget Monitoring</oddHeader>
    <oddFooter>&amp;L&amp;F&amp;R&amp;D :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66"/>
  <sheetViews>
    <sheetView tabSelected="1" zoomScale="85" zoomScaleNormal="85" zoomScalePageLayoutView="75" workbookViewId="0">
      <pane xSplit="5" ySplit="7" topLeftCell="T8" activePane="bottomRight" state="frozen"/>
      <selection pane="topRight" activeCell="E1" sqref="E1"/>
      <selection pane="bottomLeft" activeCell="A7" sqref="A7"/>
      <selection pane="bottomRight" activeCell="AC61" sqref="AC61"/>
    </sheetView>
  </sheetViews>
  <sheetFormatPr defaultColWidth="8.84375" defaultRowHeight="15.5" x14ac:dyDescent="0.35"/>
  <cols>
    <col min="1" max="1" width="9.4609375" style="6" bestFit="1" customWidth="1"/>
    <col min="2" max="2" width="6.3046875" style="386" customWidth="1"/>
    <col min="3" max="3" width="27.921875" style="7" customWidth="1"/>
    <col min="4" max="4" width="13.23046875" style="7" customWidth="1"/>
    <col min="5" max="5" width="13.07421875" style="8" customWidth="1"/>
    <col min="6" max="6" width="8.765625" style="11" customWidth="1"/>
    <col min="7" max="9" width="8.765625" style="9" customWidth="1"/>
    <col min="10" max="10" width="8.765625" style="11" customWidth="1"/>
    <col min="11" max="19" width="8.765625" style="9" customWidth="1"/>
    <col min="20" max="20" width="10.23046875" style="9" customWidth="1"/>
    <col min="21" max="21" width="12" style="9" customWidth="1"/>
    <col min="22" max="25" width="8.765625" style="9" customWidth="1"/>
    <col min="26" max="26" width="8.765625" style="11" customWidth="1"/>
    <col min="27" max="27" width="8.765625" style="9" customWidth="1"/>
    <col min="28" max="28" width="8.765625" style="11" customWidth="1"/>
    <col min="29" max="29" width="10" customWidth="1"/>
    <col min="30" max="30" width="9.23046875"/>
    <col min="31" max="31" width="7.765625" style="9" hidden="1" customWidth="1"/>
    <col min="32" max="32" width="9.765625" style="9" hidden="1" customWidth="1"/>
    <col min="33" max="33" width="7.53515625" style="9" hidden="1" customWidth="1"/>
    <col min="34" max="34" width="8.07421875" style="11" hidden="1" customWidth="1"/>
    <col min="35" max="35" width="10.3046875" style="10" customWidth="1"/>
    <col min="36" max="16384" width="8.84375" style="10"/>
  </cols>
  <sheetData>
    <row r="1" spans="1:36" ht="13" x14ac:dyDescent="0.3">
      <c r="A1" s="1" t="s">
        <v>274</v>
      </c>
      <c r="B1" s="385"/>
      <c r="AC1" s="197"/>
      <c r="AD1" s="5"/>
    </row>
    <row r="2" spans="1:36" ht="13" x14ac:dyDescent="0.3">
      <c r="A2" s="1" t="s">
        <v>271</v>
      </c>
      <c r="B2" s="385"/>
      <c r="AC2" s="5"/>
      <c r="AD2" s="5"/>
    </row>
    <row r="3" spans="1:36" ht="13" thickBot="1" x14ac:dyDescent="0.3">
      <c r="AC3" s="5"/>
      <c r="AD3" s="5"/>
    </row>
    <row r="4" spans="1:36" s="39" customFormat="1" ht="15.75" customHeight="1" thickBot="1" x14ac:dyDescent="0.4">
      <c r="A4" s="34" t="s">
        <v>34</v>
      </c>
      <c r="B4" s="387" t="s">
        <v>252</v>
      </c>
      <c r="C4" s="35" t="s">
        <v>249</v>
      </c>
      <c r="D4" s="395" t="s">
        <v>250</v>
      </c>
      <c r="E4" s="36" t="s">
        <v>260</v>
      </c>
      <c r="F4" s="650" t="s">
        <v>106</v>
      </c>
      <c r="G4" s="651"/>
      <c r="H4" s="651"/>
      <c r="I4" s="651"/>
      <c r="J4" s="651"/>
      <c r="K4" s="651"/>
      <c r="L4" s="651"/>
      <c r="M4" s="651"/>
      <c r="N4" s="651"/>
      <c r="O4" s="651"/>
      <c r="P4" s="548"/>
      <c r="Q4" s="649" t="s">
        <v>266</v>
      </c>
      <c r="R4" s="648"/>
      <c r="S4" s="648"/>
      <c r="T4" s="648"/>
      <c r="U4" s="648"/>
      <c r="V4" s="648"/>
      <c r="W4" s="652" t="s">
        <v>160</v>
      </c>
      <c r="X4" s="653"/>
      <c r="Y4" s="540" t="s">
        <v>267</v>
      </c>
      <c r="Z4" s="476" t="s">
        <v>270</v>
      </c>
      <c r="AA4" s="477" t="s">
        <v>107</v>
      </c>
      <c r="AB4" s="391" t="s">
        <v>32</v>
      </c>
      <c r="AC4" s="391" t="s">
        <v>107</v>
      </c>
      <c r="AE4" s="37" t="s">
        <v>50</v>
      </c>
      <c r="AF4" s="37" t="s">
        <v>50</v>
      </c>
      <c r="AG4" s="37" t="s">
        <v>50</v>
      </c>
      <c r="AH4" s="38" t="s">
        <v>2</v>
      </c>
    </row>
    <row r="5" spans="1:36" s="384" customFormat="1" ht="25" x14ac:dyDescent="0.25">
      <c r="A5" s="478"/>
      <c r="B5" s="479"/>
      <c r="C5" s="480"/>
      <c r="D5" s="383" t="s">
        <v>52</v>
      </c>
      <c r="E5" s="383" t="s">
        <v>262</v>
      </c>
      <c r="F5" s="626" t="s">
        <v>254</v>
      </c>
      <c r="G5" s="627" t="s">
        <v>255</v>
      </c>
      <c r="H5" s="627" t="s">
        <v>265</v>
      </c>
      <c r="I5" s="628" t="s">
        <v>256</v>
      </c>
      <c r="J5" s="629" t="s">
        <v>277</v>
      </c>
      <c r="K5" s="629" t="s">
        <v>258</v>
      </c>
      <c r="L5" s="627" t="s">
        <v>282</v>
      </c>
      <c r="M5" s="630" t="s">
        <v>10</v>
      </c>
      <c r="N5" s="631" t="s">
        <v>280</v>
      </c>
      <c r="O5" s="632" t="s">
        <v>307</v>
      </c>
      <c r="P5" s="485" t="s">
        <v>334</v>
      </c>
      <c r="Q5" s="484" t="s">
        <v>279</v>
      </c>
      <c r="R5" s="629" t="s">
        <v>278</v>
      </c>
      <c r="S5" s="629" t="s">
        <v>35</v>
      </c>
      <c r="T5" s="485" t="s">
        <v>281</v>
      </c>
      <c r="U5" s="633" t="s">
        <v>283</v>
      </c>
      <c r="V5" s="485" t="s">
        <v>299</v>
      </c>
      <c r="W5" s="544" t="s">
        <v>303</v>
      </c>
      <c r="X5" s="544" t="s">
        <v>305</v>
      </c>
      <c r="Y5" s="486"/>
      <c r="Z5" s="486" t="s">
        <v>257</v>
      </c>
      <c r="AA5" s="481" t="s">
        <v>108</v>
      </c>
      <c r="AB5" s="486"/>
      <c r="AC5" s="486" t="s">
        <v>109</v>
      </c>
      <c r="AD5" s="487"/>
      <c r="AE5" s="488" t="s">
        <v>36</v>
      </c>
      <c r="AF5" s="488" t="s">
        <v>36</v>
      </c>
      <c r="AG5" s="488" t="s">
        <v>36</v>
      </c>
      <c r="AH5" s="489"/>
      <c r="AI5" s="490"/>
    </row>
    <row r="6" spans="1:36" s="384" customFormat="1" ht="13.5" thickBot="1" x14ac:dyDescent="0.3">
      <c r="A6" s="478"/>
      <c r="B6" s="479"/>
      <c r="C6" s="480"/>
      <c r="D6" s="491"/>
      <c r="E6" s="383" t="s">
        <v>101</v>
      </c>
      <c r="F6" s="481">
        <v>2100</v>
      </c>
      <c r="G6" s="482">
        <v>200</v>
      </c>
      <c r="H6" s="482">
        <v>0</v>
      </c>
      <c r="I6" s="483">
        <v>360</v>
      </c>
      <c r="J6" s="484">
        <v>0</v>
      </c>
      <c r="K6" s="484">
        <v>100</v>
      </c>
      <c r="L6" s="482">
        <v>540</v>
      </c>
      <c r="M6" s="483">
        <v>350</v>
      </c>
      <c r="N6" s="482">
        <v>150</v>
      </c>
      <c r="O6" s="482">
        <v>72</v>
      </c>
      <c r="P6" s="482"/>
      <c r="Q6" s="484">
        <v>60</v>
      </c>
      <c r="R6" s="484">
        <v>7500</v>
      </c>
      <c r="S6" s="484">
        <v>210</v>
      </c>
      <c r="T6" s="485">
        <v>0</v>
      </c>
      <c r="U6" s="485">
        <v>0</v>
      </c>
      <c r="V6" s="485">
        <v>0</v>
      </c>
      <c r="W6" s="544">
        <v>200</v>
      </c>
      <c r="X6" s="544">
        <v>0</v>
      </c>
      <c r="Y6" s="486">
        <v>0</v>
      </c>
      <c r="Z6" s="486">
        <v>70</v>
      </c>
      <c r="AA6" s="481">
        <f t="shared" ref="AA6:AA36" si="0">SUM(F6:Z6)</f>
        <v>11912</v>
      </c>
      <c r="AB6" s="486">
        <v>19650.38</v>
      </c>
      <c r="AC6" s="486"/>
      <c r="AD6" s="487"/>
      <c r="AE6" s="488"/>
      <c r="AF6" s="488"/>
      <c r="AG6" s="488"/>
      <c r="AH6" s="489"/>
      <c r="AI6" s="490"/>
    </row>
    <row r="7" spans="1:36" s="392" customFormat="1" ht="13" x14ac:dyDescent="0.25">
      <c r="A7" s="492"/>
      <c r="B7" s="493"/>
      <c r="C7" s="494"/>
      <c r="D7" s="433"/>
      <c r="E7" s="434" t="s">
        <v>259</v>
      </c>
      <c r="F7" s="495">
        <v>2100</v>
      </c>
      <c r="G7" s="496">
        <v>200</v>
      </c>
      <c r="H7" s="496">
        <v>0</v>
      </c>
      <c r="I7" s="497">
        <v>336</v>
      </c>
      <c r="J7" s="498">
        <v>100</v>
      </c>
      <c r="K7" s="498">
        <v>170</v>
      </c>
      <c r="L7" s="496">
        <v>835</v>
      </c>
      <c r="M7" s="497">
        <v>788.54</v>
      </c>
      <c r="N7" s="496">
        <v>150</v>
      </c>
      <c r="O7" s="496">
        <v>72</v>
      </c>
      <c r="P7" s="496">
        <v>20644.84</v>
      </c>
      <c r="Q7" s="498">
        <v>60</v>
      </c>
      <c r="R7" s="498">
        <v>96555</v>
      </c>
      <c r="S7" s="498">
        <v>210</v>
      </c>
      <c r="T7" s="499">
        <v>0</v>
      </c>
      <c r="U7" s="499">
        <v>3652.79</v>
      </c>
      <c r="V7" s="499">
        <v>0</v>
      </c>
      <c r="W7" s="496">
        <v>200</v>
      </c>
      <c r="X7" s="496">
        <v>24</v>
      </c>
      <c r="Y7" s="537">
        <v>0</v>
      </c>
      <c r="Z7" s="500">
        <v>70</v>
      </c>
      <c r="AA7" s="481">
        <f t="shared" si="0"/>
        <v>126168.17</v>
      </c>
      <c r="AB7" s="500">
        <v>19071.8</v>
      </c>
      <c r="AC7" s="519"/>
      <c r="AD7" s="5"/>
      <c r="AE7" s="501" t="s">
        <v>51</v>
      </c>
      <c r="AF7" s="501" t="s">
        <v>61</v>
      </c>
      <c r="AG7" s="501" t="s">
        <v>53</v>
      </c>
      <c r="AH7" s="502"/>
      <c r="AI7" s="10"/>
    </row>
    <row r="8" spans="1:36" ht="14.5" x14ac:dyDescent="0.35">
      <c r="A8" s="397">
        <v>44294</v>
      </c>
      <c r="B8" s="420" t="s">
        <v>276</v>
      </c>
      <c r="C8" s="536" t="s">
        <v>286</v>
      </c>
      <c r="D8" s="394">
        <v>44294</v>
      </c>
      <c r="E8" s="521"/>
      <c r="F8" s="474"/>
      <c r="G8" s="474"/>
      <c r="H8" s="474"/>
      <c r="I8" s="427"/>
      <c r="J8" s="428"/>
      <c r="K8" s="428"/>
      <c r="L8" s="407">
        <v>195.83</v>
      </c>
      <c r="M8" s="428"/>
      <c r="N8" s="429"/>
      <c r="O8" s="429"/>
      <c r="P8" s="429"/>
      <c r="Q8" s="408"/>
      <c r="R8" s="408"/>
      <c r="S8" s="408"/>
      <c r="T8" s="408"/>
      <c r="U8" s="409"/>
      <c r="V8" s="409"/>
      <c r="W8" s="545"/>
      <c r="X8" s="545"/>
      <c r="Y8" s="410"/>
      <c r="Z8" s="410"/>
      <c r="AA8" s="410">
        <f t="shared" si="0"/>
        <v>195.83</v>
      </c>
      <c r="AB8" s="411">
        <v>39.17</v>
      </c>
      <c r="AC8" s="516">
        <f>AA8+AB8</f>
        <v>235</v>
      </c>
      <c r="AD8" s="5"/>
      <c r="AE8" s="12"/>
      <c r="AF8" s="12"/>
      <c r="AG8" s="12"/>
      <c r="AH8" s="21">
        <f>SUM(AC8:AG8)</f>
        <v>235</v>
      </c>
      <c r="AJ8" s="31"/>
    </row>
    <row r="9" spans="1:36" ht="12.5" x14ac:dyDescent="0.25">
      <c r="A9" s="397">
        <v>44294</v>
      </c>
      <c r="B9" s="420" t="s">
        <v>276</v>
      </c>
      <c r="C9" s="394" t="s">
        <v>284</v>
      </c>
      <c r="D9" s="394">
        <v>44294</v>
      </c>
      <c r="E9" s="521"/>
      <c r="F9" s="474"/>
      <c r="G9" s="474"/>
      <c r="H9" s="474"/>
      <c r="I9" s="427"/>
      <c r="J9" s="428"/>
      <c r="K9" s="428">
        <v>108.49</v>
      </c>
      <c r="L9" s="407"/>
      <c r="M9" s="428"/>
      <c r="N9" s="429"/>
      <c r="O9" s="429"/>
      <c r="P9" s="429"/>
      <c r="Q9" s="408"/>
      <c r="R9" s="408"/>
      <c r="S9" s="408"/>
      <c r="T9" s="408"/>
      <c r="U9" s="409"/>
      <c r="V9" s="409"/>
      <c r="W9" s="545"/>
      <c r="X9" s="545"/>
      <c r="Y9" s="410"/>
      <c r="Z9" s="410"/>
      <c r="AA9" s="410">
        <f t="shared" si="0"/>
        <v>108.49</v>
      </c>
      <c r="AB9" s="411"/>
      <c r="AC9" s="516">
        <f>AA9+AB9</f>
        <v>108.49</v>
      </c>
      <c r="AD9" s="5"/>
      <c r="AE9" s="12"/>
      <c r="AF9" s="12"/>
      <c r="AG9" s="12"/>
      <c r="AH9" s="21">
        <f>SUM(AC9:AG9)</f>
        <v>108.49</v>
      </c>
      <c r="AI9" s="9"/>
    </row>
    <row r="10" spans="1:36" ht="12.5" x14ac:dyDescent="0.25">
      <c r="A10" s="397"/>
      <c r="B10" s="420"/>
      <c r="C10" s="394" t="s">
        <v>317</v>
      </c>
      <c r="D10" s="394"/>
      <c r="E10" s="521"/>
      <c r="F10" s="474"/>
      <c r="G10" s="474"/>
      <c r="H10" s="474"/>
      <c r="I10" s="546"/>
      <c r="J10" s="428">
        <v>24</v>
      </c>
      <c r="K10" s="428"/>
      <c r="L10" s="407"/>
      <c r="M10" s="428"/>
      <c r="N10" s="429"/>
      <c r="O10" s="429"/>
      <c r="P10" s="429"/>
      <c r="Q10" s="408"/>
      <c r="R10" s="408"/>
      <c r="S10" s="408"/>
      <c r="T10" s="408"/>
      <c r="U10" s="409"/>
      <c r="V10" s="409"/>
      <c r="W10" s="545"/>
      <c r="X10" s="545"/>
      <c r="Y10" s="410"/>
      <c r="Z10" s="410"/>
      <c r="AA10" s="410">
        <f t="shared" si="0"/>
        <v>24</v>
      </c>
      <c r="AB10" s="411"/>
      <c r="AC10" s="516">
        <f t="shared" ref="AC10" si="1">AA10+AB10</f>
        <v>24</v>
      </c>
      <c r="AD10" s="5"/>
      <c r="AE10" s="12"/>
      <c r="AF10" s="12"/>
      <c r="AG10" s="12"/>
      <c r="AH10" s="21"/>
      <c r="AI10" s="9"/>
    </row>
    <row r="11" spans="1:36" ht="12.5" x14ac:dyDescent="0.25">
      <c r="A11" s="397">
        <v>44340</v>
      </c>
      <c r="B11" s="420" t="s">
        <v>276</v>
      </c>
      <c r="C11" s="536" t="s">
        <v>285</v>
      </c>
      <c r="D11" s="394">
        <v>44340</v>
      </c>
      <c r="E11" s="521">
        <v>44356</v>
      </c>
      <c r="F11" s="474"/>
      <c r="G11" s="474"/>
      <c r="H11" s="474"/>
      <c r="I11" s="475"/>
      <c r="J11" s="428"/>
      <c r="K11" s="428"/>
      <c r="L11" s="407"/>
      <c r="M11" s="428"/>
      <c r="N11" s="429"/>
      <c r="O11" s="429"/>
      <c r="P11" s="429"/>
      <c r="Q11" s="408"/>
      <c r="R11" s="408"/>
      <c r="S11" s="408"/>
      <c r="T11" s="408"/>
      <c r="U11" s="409">
        <v>3502.79</v>
      </c>
      <c r="V11" s="409"/>
      <c r="W11" s="545"/>
      <c r="X11" s="545"/>
      <c r="Y11" s="410"/>
      <c r="Z11" s="410"/>
      <c r="AA11" s="410">
        <f t="shared" si="0"/>
        <v>3502.79</v>
      </c>
      <c r="AB11" s="411">
        <v>700.56</v>
      </c>
      <c r="AC11" s="516">
        <f>AA11+AB11</f>
        <v>4203.3500000000004</v>
      </c>
      <c r="AD11" s="5"/>
      <c r="AE11" s="12"/>
      <c r="AF11" s="12"/>
      <c r="AG11" s="12"/>
      <c r="AH11" s="21">
        <f>SUM(AC11:AG11)</f>
        <v>4203.3500000000004</v>
      </c>
    </row>
    <row r="12" spans="1:36" ht="12.5" x14ac:dyDescent="0.25">
      <c r="A12" s="397">
        <v>44340</v>
      </c>
      <c r="B12" s="420" t="s">
        <v>276</v>
      </c>
      <c r="C12" s="536" t="s">
        <v>287</v>
      </c>
      <c r="D12" s="394">
        <v>44340</v>
      </c>
      <c r="E12" s="521">
        <v>44356</v>
      </c>
      <c r="F12" s="474"/>
      <c r="G12" s="474"/>
      <c r="H12" s="474"/>
      <c r="I12" s="475"/>
      <c r="J12" s="428"/>
      <c r="K12" s="428"/>
      <c r="L12" s="408"/>
      <c r="M12" s="428"/>
      <c r="N12" s="429"/>
      <c r="O12" s="429"/>
      <c r="P12" s="429"/>
      <c r="Q12" s="408"/>
      <c r="R12" s="408"/>
      <c r="S12" s="408"/>
      <c r="T12" s="408"/>
      <c r="U12" s="409">
        <v>150</v>
      </c>
      <c r="V12" s="409"/>
      <c r="W12" s="545"/>
      <c r="X12" s="545"/>
      <c r="Y12" s="410"/>
      <c r="Z12" s="410"/>
      <c r="AA12" s="410">
        <f t="shared" si="0"/>
        <v>150</v>
      </c>
      <c r="AB12" s="411">
        <v>30</v>
      </c>
      <c r="AC12" s="516">
        <f>AA12+AB12</f>
        <v>180</v>
      </c>
      <c r="AD12" s="5"/>
      <c r="AE12" s="12"/>
      <c r="AF12" s="12"/>
      <c r="AG12" s="12"/>
      <c r="AH12" s="21">
        <f t="shared" ref="AH12:AH59" si="2">SUM(AC12:AG12)</f>
        <v>180</v>
      </c>
    </row>
    <row r="13" spans="1:36" ht="12.5" x14ac:dyDescent="0.25">
      <c r="A13" s="397"/>
      <c r="B13" s="420"/>
      <c r="C13" s="536" t="s">
        <v>317</v>
      </c>
      <c r="D13" s="523"/>
      <c r="E13" s="521"/>
      <c r="F13" s="474"/>
      <c r="G13" s="474"/>
      <c r="H13" s="474"/>
      <c r="I13" s="475"/>
      <c r="J13" s="428">
        <v>18</v>
      </c>
      <c r="K13" s="428"/>
      <c r="L13" s="407"/>
      <c r="M13" s="428"/>
      <c r="N13" s="429"/>
      <c r="O13" s="429"/>
      <c r="P13" s="429"/>
      <c r="Q13" s="408"/>
      <c r="R13" s="408"/>
      <c r="S13" s="408"/>
      <c r="T13" s="408"/>
      <c r="U13" s="409"/>
      <c r="V13" s="409"/>
      <c r="W13" s="545"/>
      <c r="X13" s="545"/>
      <c r="Y13" s="410"/>
      <c r="Z13" s="410"/>
      <c r="AA13" s="410">
        <f t="shared" si="0"/>
        <v>18</v>
      </c>
      <c r="AB13" s="411"/>
      <c r="AC13" s="516">
        <f>AA13+AB13</f>
        <v>18</v>
      </c>
      <c r="AD13" s="5"/>
      <c r="AE13" s="12"/>
      <c r="AF13" s="12"/>
      <c r="AG13" s="12"/>
      <c r="AH13" s="21"/>
    </row>
    <row r="14" spans="1:36" ht="12.5" x14ac:dyDescent="0.25">
      <c r="A14" s="522">
        <v>44358</v>
      </c>
      <c r="B14" s="420" t="s">
        <v>276</v>
      </c>
      <c r="C14" s="536" t="s">
        <v>310</v>
      </c>
      <c r="D14" s="523">
        <v>44358</v>
      </c>
      <c r="E14" s="524"/>
      <c r="F14" s="474"/>
      <c r="G14" s="474"/>
      <c r="H14" s="474"/>
      <c r="I14" s="427"/>
      <c r="J14" s="428"/>
      <c r="K14" s="428"/>
      <c r="L14" s="407"/>
      <c r="M14" s="428">
        <v>788.54</v>
      </c>
      <c r="N14" s="429"/>
      <c r="O14" s="429"/>
      <c r="P14" s="429"/>
      <c r="Q14" s="408"/>
      <c r="R14" s="428"/>
      <c r="S14" s="428"/>
      <c r="T14" s="428"/>
      <c r="U14" s="429"/>
      <c r="V14" s="429"/>
      <c r="W14" s="546"/>
      <c r="X14" s="546"/>
      <c r="Y14" s="410"/>
      <c r="Z14" s="410"/>
      <c r="AA14" s="410">
        <f t="shared" si="0"/>
        <v>788.54</v>
      </c>
      <c r="AB14" s="411"/>
      <c r="AC14" s="516">
        <f t="shared" ref="AC14:AC16" si="3">AA14+AB14</f>
        <v>788.54</v>
      </c>
      <c r="AD14" s="5"/>
      <c r="AE14" s="12"/>
      <c r="AF14" s="12"/>
      <c r="AG14" s="12"/>
      <c r="AH14" s="21">
        <f t="shared" si="2"/>
        <v>788.54</v>
      </c>
    </row>
    <row r="15" spans="1:36" ht="12.5" x14ac:dyDescent="0.25">
      <c r="A15" s="522">
        <v>44358</v>
      </c>
      <c r="B15" s="420" t="s">
        <v>276</v>
      </c>
      <c r="C15" s="394" t="s">
        <v>311</v>
      </c>
      <c r="D15" s="523">
        <v>44358</v>
      </c>
      <c r="E15" s="524"/>
      <c r="G15" s="11"/>
      <c r="H15" s="11">
        <v>0.2</v>
      </c>
      <c r="I15" s="427"/>
      <c r="J15" s="428"/>
      <c r="K15" s="428"/>
      <c r="L15" s="407"/>
      <c r="M15" s="428"/>
      <c r="N15" s="429"/>
      <c r="O15" s="429"/>
      <c r="P15" s="429"/>
      <c r="Q15" s="408"/>
      <c r="R15" s="408"/>
      <c r="S15" s="408"/>
      <c r="T15" s="408"/>
      <c r="U15" s="409"/>
      <c r="V15" s="409"/>
      <c r="W15" s="545"/>
      <c r="X15" s="545"/>
      <c r="Y15" s="410"/>
      <c r="Z15" s="410"/>
      <c r="AA15" s="410">
        <f t="shared" si="0"/>
        <v>0.2</v>
      </c>
      <c r="AB15" s="411"/>
      <c r="AC15" s="516">
        <f t="shared" si="3"/>
        <v>0.2</v>
      </c>
      <c r="AD15" s="5"/>
      <c r="AE15" s="12"/>
      <c r="AF15" s="12"/>
      <c r="AG15" s="12"/>
      <c r="AH15" s="21">
        <f t="shared" si="2"/>
        <v>0.2</v>
      </c>
    </row>
    <row r="16" spans="1:36" ht="12.5" x14ac:dyDescent="0.25">
      <c r="A16" s="522">
        <v>44358</v>
      </c>
      <c r="B16" s="420" t="s">
        <v>276</v>
      </c>
      <c r="C16" s="394" t="s">
        <v>312</v>
      </c>
      <c r="D16" s="523">
        <v>44358</v>
      </c>
      <c r="E16" s="524"/>
      <c r="F16" s="11">
        <v>521.08000000000004</v>
      </c>
      <c r="G16" s="11"/>
      <c r="H16" s="11"/>
      <c r="I16" s="427"/>
      <c r="J16" s="428"/>
      <c r="K16" s="428"/>
      <c r="L16" s="407"/>
      <c r="M16" s="428"/>
      <c r="N16" s="429"/>
      <c r="O16" s="429"/>
      <c r="P16" s="429"/>
      <c r="Q16" s="408"/>
      <c r="R16" s="408"/>
      <c r="S16" s="408"/>
      <c r="T16" s="408"/>
      <c r="U16" s="409"/>
      <c r="V16" s="409"/>
      <c r="W16" s="545"/>
      <c r="X16" s="545"/>
      <c r="Y16" s="410"/>
      <c r="Z16" s="410"/>
      <c r="AA16" s="410">
        <f t="shared" si="0"/>
        <v>521.08000000000004</v>
      </c>
      <c r="AB16" s="411"/>
      <c r="AC16" s="516">
        <f t="shared" si="3"/>
        <v>521.08000000000004</v>
      </c>
      <c r="AD16" s="5"/>
      <c r="AE16" s="12"/>
      <c r="AF16" s="12"/>
      <c r="AG16" s="12"/>
      <c r="AH16" s="32">
        <f>SUM(AC16:AG16)</f>
        <v>521.08000000000004</v>
      </c>
    </row>
    <row r="17" spans="1:35" ht="12.5" x14ac:dyDescent="0.25">
      <c r="A17" s="397">
        <v>44358</v>
      </c>
      <c r="B17" s="420" t="s">
        <v>276</v>
      </c>
      <c r="C17" s="536" t="s">
        <v>313</v>
      </c>
      <c r="D17" s="523">
        <v>44358</v>
      </c>
      <c r="E17" s="521"/>
      <c r="G17" s="11"/>
      <c r="H17" s="11"/>
      <c r="I17" s="427"/>
      <c r="J17" s="428"/>
      <c r="K17" s="428"/>
      <c r="L17" s="407">
        <v>144</v>
      </c>
      <c r="M17" s="428"/>
      <c r="N17" s="429"/>
      <c r="O17" s="429"/>
      <c r="P17" s="429"/>
      <c r="Q17" s="408"/>
      <c r="R17" s="408"/>
      <c r="S17" s="408"/>
      <c r="T17" s="408"/>
      <c r="U17" s="409"/>
      <c r="V17" s="409"/>
      <c r="W17" s="545"/>
      <c r="X17" s="545"/>
      <c r="Y17" s="410"/>
      <c r="Z17" s="410"/>
      <c r="AA17" s="410">
        <f t="shared" si="0"/>
        <v>144</v>
      </c>
      <c r="AB17" s="411">
        <v>36</v>
      </c>
      <c r="AC17" s="516">
        <f t="shared" ref="AC17:AC59" si="4">AA17+AB17</f>
        <v>180</v>
      </c>
      <c r="AD17" s="2"/>
      <c r="AE17" s="12"/>
      <c r="AF17" s="12"/>
      <c r="AG17" s="12"/>
      <c r="AH17" s="32"/>
    </row>
    <row r="18" spans="1:35" ht="12.5" x14ac:dyDescent="0.25">
      <c r="A18" s="393">
        <v>44358</v>
      </c>
      <c r="B18" s="420" t="s">
        <v>276</v>
      </c>
      <c r="C18" s="536" t="s">
        <v>314</v>
      </c>
      <c r="D18" s="523">
        <v>44358</v>
      </c>
      <c r="E18" s="521"/>
      <c r="G18" s="11"/>
      <c r="H18" s="11"/>
      <c r="I18" s="427"/>
      <c r="J18" s="428"/>
      <c r="K18" s="428"/>
      <c r="L18" s="407">
        <v>405.17</v>
      </c>
      <c r="M18" s="428"/>
      <c r="N18" s="429"/>
      <c r="O18" s="429"/>
      <c r="P18" s="429"/>
      <c r="Q18" s="408"/>
      <c r="R18" s="408"/>
      <c r="S18" s="408"/>
      <c r="T18" s="408"/>
      <c r="U18" s="409"/>
      <c r="V18" s="409"/>
      <c r="W18" s="545"/>
      <c r="X18" s="545"/>
      <c r="Y18" s="410"/>
      <c r="Z18" s="410"/>
      <c r="AA18" s="410">
        <f t="shared" si="0"/>
        <v>405.17</v>
      </c>
      <c r="AB18" s="411">
        <v>73.83</v>
      </c>
      <c r="AC18" s="516">
        <f t="shared" si="4"/>
        <v>479</v>
      </c>
      <c r="AD18" s="5"/>
      <c r="AE18" s="12"/>
      <c r="AF18" s="12"/>
      <c r="AG18" s="12"/>
      <c r="AH18" s="32"/>
    </row>
    <row r="19" spans="1:35" ht="12.5" x14ac:dyDescent="0.25">
      <c r="A19" s="393">
        <v>44358</v>
      </c>
      <c r="B19" s="420" t="s">
        <v>276</v>
      </c>
      <c r="C19" s="394" t="s">
        <v>315</v>
      </c>
      <c r="D19" s="536">
        <v>44358</v>
      </c>
      <c r="E19" s="521"/>
      <c r="G19" s="11"/>
      <c r="H19" s="11"/>
      <c r="I19" s="427"/>
      <c r="J19" s="428"/>
      <c r="K19" s="428">
        <v>40</v>
      </c>
      <c r="L19" s="407"/>
      <c r="M19" s="428"/>
      <c r="N19" s="429"/>
      <c r="O19" s="429"/>
      <c r="P19" s="429"/>
      <c r="Q19" s="408"/>
      <c r="R19" s="408"/>
      <c r="S19" s="408"/>
      <c r="T19" s="408"/>
      <c r="U19" s="409"/>
      <c r="V19" s="409"/>
      <c r="W19" s="545"/>
      <c r="X19" s="545"/>
      <c r="Y19" s="410"/>
      <c r="Z19" s="410"/>
      <c r="AA19" s="410">
        <f t="shared" si="0"/>
        <v>40</v>
      </c>
      <c r="AB19" s="411"/>
      <c r="AC19" s="516">
        <f t="shared" ref="AC19:AC23" si="5">AA19+AB19</f>
        <v>40</v>
      </c>
      <c r="AD19" s="5"/>
      <c r="AE19" s="12"/>
      <c r="AF19" s="12"/>
      <c r="AG19" s="12"/>
      <c r="AH19" s="32"/>
    </row>
    <row r="20" spans="1:35" ht="12.5" x14ac:dyDescent="0.25">
      <c r="A20" s="393">
        <v>44370</v>
      </c>
      <c r="B20" s="420" t="s">
        <v>276</v>
      </c>
      <c r="C20" s="536" t="s">
        <v>316</v>
      </c>
      <c r="D20" s="394">
        <v>44370</v>
      </c>
      <c r="E20" s="521"/>
      <c r="G20" s="11"/>
      <c r="H20" s="11"/>
      <c r="I20" s="427"/>
      <c r="J20" s="428"/>
      <c r="K20" s="428"/>
      <c r="L20" s="407"/>
      <c r="M20" s="428"/>
      <c r="N20" s="429"/>
      <c r="O20" s="429"/>
      <c r="P20" s="429"/>
      <c r="Q20" s="408"/>
      <c r="R20" s="408">
        <v>17892.21</v>
      </c>
      <c r="S20" s="408"/>
      <c r="T20" s="408"/>
      <c r="U20" s="409"/>
      <c r="V20" s="409"/>
      <c r="W20" s="545"/>
      <c r="X20" s="545"/>
      <c r="Y20" s="410"/>
      <c r="Z20" s="410"/>
      <c r="AA20" s="410">
        <f t="shared" si="0"/>
        <v>17892.21</v>
      </c>
      <c r="AB20" s="411">
        <v>3578.44</v>
      </c>
      <c r="AC20" s="516">
        <f t="shared" si="5"/>
        <v>21470.649999999998</v>
      </c>
      <c r="AD20" s="5"/>
      <c r="AE20" s="12"/>
      <c r="AF20" s="12"/>
      <c r="AG20" s="12"/>
      <c r="AH20" s="32"/>
    </row>
    <row r="21" spans="1:35" ht="12.5" x14ac:dyDescent="0.25">
      <c r="A21" s="393">
        <v>44375</v>
      </c>
      <c r="B21" s="420" t="s">
        <v>318</v>
      </c>
      <c r="C21" s="536" t="s">
        <v>317</v>
      </c>
      <c r="D21" s="394">
        <v>44375</v>
      </c>
      <c r="E21" s="521"/>
      <c r="G21" s="11"/>
      <c r="H21" s="11"/>
      <c r="I21" s="427"/>
      <c r="J21" s="428">
        <v>18</v>
      </c>
      <c r="K21" s="428"/>
      <c r="L21" s="407"/>
      <c r="M21" s="428"/>
      <c r="N21" s="429"/>
      <c r="O21" s="429"/>
      <c r="P21" s="429"/>
      <c r="Q21" s="408"/>
      <c r="R21" s="408"/>
      <c r="S21" s="408"/>
      <c r="T21" s="408"/>
      <c r="U21" s="409"/>
      <c r="V21" s="409"/>
      <c r="W21" s="545"/>
      <c r="X21" s="545"/>
      <c r="Y21" s="410"/>
      <c r="Z21" s="410"/>
      <c r="AA21" s="410">
        <f t="shared" si="0"/>
        <v>18</v>
      </c>
      <c r="AB21" s="411"/>
      <c r="AC21" s="516">
        <f t="shared" si="5"/>
        <v>18</v>
      </c>
      <c r="AD21" s="5"/>
      <c r="AE21" s="12"/>
      <c r="AF21" s="12"/>
      <c r="AG21" s="12"/>
      <c r="AH21" s="32"/>
    </row>
    <row r="22" spans="1:35" ht="12.5" x14ac:dyDescent="0.25">
      <c r="A22" s="393">
        <v>44377</v>
      </c>
      <c r="B22" s="420" t="s">
        <v>319</v>
      </c>
      <c r="C22" s="536" t="s">
        <v>307</v>
      </c>
      <c r="D22" s="394">
        <v>44377</v>
      </c>
      <c r="E22" s="521"/>
      <c r="G22" s="11"/>
      <c r="H22" s="11"/>
      <c r="I22" s="427"/>
      <c r="J22" s="428"/>
      <c r="K22" s="428"/>
      <c r="L22" s="407"/>
      <c r="M22" s="428"/>
      <c r="N22" s="429"/>
      <c r="O22" s="429">
        <v>18</v>
      </c>
      <c r="P22" s="429"/>
      <c r="Q22" s="408"/>
      <c r="R22" s="408"/>
      <c r="S22" s="408"/>
      <c r="T22" s="408"/>
      <c r="U22" s="409"/>
      <c r="V22" s="409"/>
      <c r="W22" s="545"/>
      <c r="X22" s="545"/>
      <c r="Y22" s="410"/>
      <c r="Z22" s="410"/>
      <c r="AA22" s="410">
        <f t="shared" si="0"/>
        <v>18</v>
      </c>
      <c r="AB22" s="411"/>
      <c r="AC22" s="516">
        <f t="shared" ref="AC22" si="6">AA22+AB22</f>
        <v>18</v>
      </c>
      <c r="AD22" s="5"/>
      <c r="AE22" s="12"/>
      <c r="AF22" s="12"/>
      <c r="AG22" s="12"/>
      <c r="AH22" s="32"/>
    </row>
    <row r="23" spans="1:35" ht="12.5" x14ac:dyDescent="0.25">
      <c r="A23" s="393">
        <v>44405</v>
      </c>
      <c r="B23" s="420" t="s">
        <v>318</v>
      </c>
      <c r="C23" s="536" t="s">
        <v>317</v>
      </c>
      <c r="D23" s="394">
        <v>44405</v>
      </c>
      <c r="E23" s="521"/>
      <c r="G23" s="11"/>
      <c r="H23" s="11"/>
      <c r="I23" s="427"/>
      <c r="J23" s="428">
        <v>18</v>
      </c>
      <c r="K23" s="428"/>
      <c r="L23" s="407"/>
      <c r="M23" s="428"/>
      <c r="N23" s="429"/>
      <c r="O23" s="429"/>
      <c r="P23" s="429"/>
      <c r="Q23" s="408"/>
      <c r="R23" s="408"/>
      <c r="S23" s="408"/>
      <c r="T23" s="408"/>
      <c r="U23" s="409"/>
      <c r="V23" s="409"/>
      <c r="W23" s="545"/>
      <c r="X23" s="545"/>
      <c r="Y23" s="410"/>
      <c r="Z23" s="410"/>
      <c r="AA23" s="410">
        <f t="shared" si="0"/>
        <v>18</v>
      </c>
      <c r="AB23" s="411"/>
      <c r="AC23" s="516">
        <f t="shared" si="5"/>
        <v>18</v>
      </c>
      <c r="AD23" s="5"/>
      <c r="AE23" s="12"/>
      <c r="AF23" s="12"/>
      <c r="AG23" s="12"/>
      <c r="AH23" s="32"/>
    </row>
    <row r="24" spans="1:35" ht="12.5" x14ac:dyDescent="0.25">
      <c r="A24" s="393">
        <v>44439</v>
      </c>
      <c r="B24" s="426" t="s">
        <v>318</v>
      </c>
      <c r="C24" s="622" t="s">
        <v>317</v>
      </c>
      <c r="D24" s="394">
        <v>44439</v>
      </c>
      <c r="E24" s="521"/>
      <c r="G24" s="11"/>
      <c r="H24" s="11"/>
      <c r="I24" s="427"/>
      <c r="J24" s="428">
        <v>18</v>
      </c>
      <c r="K24" s="428"/>
      <c r="L24" s="407"/>
      <c r="M24" s="428"/>
      <c r="N24" s="429"/>
      <c r="O24" s="429"/>
      <c r="P24" s="429"/>
      <c r="Q24" s="408"/>
      <c r="R24" s="408"/>
      <c r="S24" s="408"/>
      <c r="T24" s="408"/>
      <c r="U24" s="409"/>
      <c r="V24" s="409"/>
      <c r="W24" s="545"/>
      <c r="X24" s="545"/>
      <c r="Y24" s="410"/>
      <c r="Z24" s="410"/>
      <c r="AA24" s="410">
        <f t="shared" si="0"/>
        <v>18</v>
      </c>
      <c r="AB24" s="411"/>
      <c r="AC24" s="516">
        <f t="shared" si="4"/>
        <v>18</v>
      </c>
      <c r="AD24" s="5"/>
      <c r="AE24" s="12"/>
      <c r="AF24" s="12"/>
      <c r="AG24" s="12"/>
      <c r="AH24" s="32"/>
    </row>
    <row r="25" spans="1:35" ht="12.5" x14ac:dyDescent="0.25">
      <c r="A25" s="393">
        <v>44446</v>
      </c>
      <c r="B25" s="426" t="s">
        <v>276</v>
      </c>
      <c r="C25" s="622" t="s">
        <v>327</v>
      </c>
      <c r="D25" s="394">
        <v>44446</v>
      </c>
      <c r="E25" s="521"/>
      <c r="G25" s="11"/>
      <c r="H25" s="11"/>
      <c r="I25" s="427"/>
      <c r="J25" s="428"/>
      <c r="K25" s="428"/>
      <c r="L25" s="407">
        <v>29.99</v>
      </c>
      <c r="M25" s="428"/>
      <c r="N25" s="429"/>
      <c r="O25" s="429"/>
      <c r="P25" s="429"/>
      <c r="Q25" s="408"/>
      <c r="R25" s="408"/>
      <c r="S25" s="408"/>
      <c r="T25" s="408"/>
      <c r="U25" s="409"/>
      <c r="V25" s="409"/>
      <c r="W25" s="545"/>
      <c r="X25" s="545"/>
      <c r="Y25" s="410"/>
      <c r="Z25" s="410"/>
      <c r="AA25" s="410">
        <f t="shared" si="0"/>
        <v>29.99</v>
      </c>
      <c r="AB25" s="411"/>
      <c r="AC25" s="516">
        <f t="shared" si="4"/>
        <v>29.99</v>
      </c>
      <c r="AD25" s="5"/>
      <c r="AE25" s="12"/>
      <c r="AF25" s="12"/>
      <c r="AG25" s="12"/>
      <c r="AH25" s="32"/>
    </row>
    <row r="26" spans="1:35" ht="12.5" x14ac:dyDescent="0.25">
      <c r="A26" s="393">
        <v>44446</v>
      </c>
      <c r="B26" s="426" t="s">
        <v>276</v>
      </c>
      <c r="C26" s="549" t="s">
        <v>328</v>
      </c>
      <c r="D26" s="394">
        <v>44446</v>
      </c>
      <c r="E26" s="521"/>
      <c r="G26" s="11"/>
      <c r="H26" s="11"/>
      <c r="I26" s="427"/>
      <c r="J26" s="428"/>
      <c r="K26" s="428"/>
      <c r="L26" s="407">
        <v>59.99</v>
      </c>
      <c r="M26" s="428"/>
      <c r="N26" s="429"/>
      <c r="O26" s="429"/>
      <c r="P26" s="429"/>
      <c r="Q26" s="408"/>
      <c r="R26" s="408"/>
      <c r="S26" s="408"/>
      <c r="T26" s="408"/>
      <c r="U26" s="409"/>
      <c r="V26" s="409"/>
      <c r="W26" s="545"/>
      <c r="X26" s="545"/>
      <c r="Y26" s="410"/>
      <c r="Z26" s="410"/>
      <c r="AA26" s="410">
        <f t="shared" si="0"/>
        <v>59.99</v>
      </c>
      <c r="AB26" s="411"/>
      <c r="AC26" s="516">
        <f t="shared" si="4"/>
        <v>59.99</v>
      </c>
      <c r="AD26" s="5"/>
      <c r="AE26" s="12"/>
      <c r="AF26" s="12"/>
      <c r="AG26" s="12"/>
      <c r="AH26" s="32"/>
    </row>
    <row r="27" spans="1:35" ht="12.5" x14ac:dyDescent="0.25">
      <c r="A27" s="393">
        <v>44448</v>
      </c>
      <c r="B27" s="426" t="s">
        <v>276</v>
      </c>
      <c r="C27" s="431" t="s">
        <v>329</v>
      </c>
      <c r="D27" s="394">
        <v>44448</v>
      </c>
      <c r="E27" s="521"/>
      <c r="G27" s="11">
        <v>30</v>
      </c>
      <c r="H27" s="11"/>
      <c r="I27" s="427"/>
      <c r="J27" s="428"/>
      <c r="K27" s="428"/>
      <c r="L27" s="407"/>
      <c r="M27" s="428"/>
      <c r="N27" s="429"/>
      <c r="O27" s="429"/>
      <c r="P27" s="429"/>
      <c r="Q27" s="408"/>
      <c r="R27" s="408"/>
      <c r="S27" s="408"/>
      <c r="T27" s="408"/>
      <c r="U27" s="409"/>
      <c r="V27" s="409"/>
      <c r="W27" s="545"/>
      <c r="X27" s="545"/>
      <c r="Y27" s="410"/>
      <c r="Z27" s="410"/>
      <c r="AA27" s="410">
        <f t="shared" si="0"/>
        <v>30</v>
      </c>
      <c r="AB27" s="411"/>
      <c r="AC27" s="516">
        <f t="shared" si="4"/>
        <v>30</v>
      </c>
      <c r="AD27" s="5"/>
      <c r="AE27" s="12"/>
      <c r="AF27" s="12"/>
      <c r="AG27" s="12"/>
      <c r="AH27" s="32"/>
    </row>
    <row r="28" spans="1:35" ht="12.5" x14ac:dyDescent="0.25">
      <c r="A28" s="393">
        <v>44448</v>
      </c>
      <c r="B28" s="426" t="s">
        <v>276</v>
      </c>
      <c r="C28" s="431" t="s">
        <v>330</v>
      </c>
      <c r="D28" s="394">
        <v>44448</v>
      </c>
      <c r="E28" s="521"/>
      <c r="G28" s="11"/>
      <c r="H28" s="11"/>
      <c r="I28" s="427"/>
      <c r="J28" s="428"/>
      <c r="K28" s="428">
        <v>60</v>
      </c>
      <c r="L28" s="407"/>
      <c r="M28" s="428"/>
      <c r="N28" s="429"/>
      <c r="O28" s="429"/>
      <c r="P28" s="429"/>
      <c r="Q28" s="408"/>
      <c r="R28" s="408"/>
      <c r="S28" s="408"/>
      <c r="T28" s="408"/>
      <c r="U28" s="409"/>
      <c r="V28" s="409"/>
      <c r="W28" s="545"/>
      <c r="X28" s="545"/>
      <c r="Y28" s="410"/>
      <c r="Z28" s="410"/>
      <c r="AA28" s="410">
        <f t="shared" si="0"/>
        <v>60</v>
      </c>
      <c r="AB28" s="411"/>
      <c r="AC28" s="516">
        <f t="shared" si="4"/>
        <v>60</v>
      </c>
      <c r="AD28" s="5"/>
      <c r="AE28" s="12"/>
      <c r="AF28" s="12"/>
      <c r="AG28" s="12"/>
      <c r="AH28" s="32"/>
      <c r="AI28" s="9"/>
    </row>
    <row r="29" spans="1:35" ht="12.5" x14ac:dyDescent="0.25">
      <c r="A29" s="393">
        <v>44448</v>
      </c>
      <c r="B29" s="426" t="s">
        <v>276</v>
      </c>
      <c r="C29" s="431" t="s">
        <v>312</v>
      </c>
      <c r="D29" s="394">
        <v>44448</v>
      </c>
      <c r="E29" s="521"/>
      <c r="F29" s="11">
        <v>575.78</v>
      </c>
      <c r="G29" s="11"/>
      <c r="H29" s="11"/>
      <c r="I29" s="427"/>
      <c r="J29" s="428"/>
      <c r="K29" s="428"/>
      <c r="L29" s="407"/>
      <c r="M29" s="428"/>
      <c r="N29" s="429"/>
      <c r="O29" s="429"/>
      <c r="P29" s="429"/>
      <c r="Q29" s="408"/>
      <c r="R29" s="408"/>
      <c r="S29" s="408"/>
      <c r="T29" s="408"/>
      <c r="U29" s="409"/>
      <c r="V29" s="409"/>
      <c r="W29" s="545"/>
      <c r="X29" s="545"/>
      <c r="Y29" s="410"/>
      <c r="Z29" s="410"/>
      <c r="AA29" s="410">
        <f t="shared" si="0"/>
        <v>575.78</v>
      </c>
      <c r="AB29" s="411"/>
      <c r="AC29" s="516">
        <f t="shared" si="4"/>
        <v>575.78</v>
      </c>
      <c r="AD29" s="5"/>
      <c r="AE29" s="12"/>
      <c r="AF29" s="12"/>
      <c r="AG29" s="12"/>
      <c r="AH29" s="32"/>
      <c r="AI29" s="9"/>
    </row>
    <row r="30" spans="1:35" ht="12.5" x14ac:dyDescent="0.25">
      <c r="A30" s="393">
        <v>44448</v>
      </c>
      <c r="B30" s="426" t="s">
        <v>276</v>
      </c>
      <c r="C30" s="549" t="s">
        <v>331</v>
      </c>
      <c r="D30" s="394">
        <v>44448</v>
      </c>
      <c r="E30" s="521"/>
      <c r="G30" s="11"/>
      <c r="H30" s="11"/>
      <c r="I30" s="427"/>
      <c r="J30" s="428"/>
      <c r="K30" s="428"/>
      <c r="L30" s="407"/>
      <c r="M30" s="428"/>
      <c r="N30" s="429"/>
      <c r="O30" s="429"/>
      <c r="P30" s="429"/>
      <c r="Q30" s="408"/>
      <c r="R30" s="408">
        <v>422.69</v>
      </c>
      <c r="S30" s="408"/>
      <c r="T30" s="408"/>
      <c r="U30" s="409"/>
      <c r="V30" s="409"/>
      <c r="W30" s="545"/>
      <c r="X30" s="545"/>
      <c r="Y30" s="410"/>
      <c r="Z30" s="410"/>
      <c r="AA30" s="410">
        <f t="shared" si="0"/>
        <v>422.69</v>
      </c>
      <c r="AB30" s="411">
        <v>84.54</v>
      </c>
      <c r="AC30" s="516">
        <f t="shared" si="4"/>
        <v>507.23</v>
      </c>
      <c r="AD30" s="5"/>
      <c r="AE30" s="12"/>
      <c r="AF30" s="12"/>
      <c r="AG30" s="12"/>
      <c r="AH30" s="32"/>
    </row>
    <row r="31" spans="1:35" ht="12.5" x14ac:dyDescent="0.25">
      <c r="A31" s="393">
        <v>44455</v>
      </c>
      <c r="B31" s="426" t="s">
        <v>276</v>
      </c>
      <c r="C31" s="431" t="s">
        <v>332</v>
      </c>
      <c r="D31" s="394">
        <v>44455</v>
      </c>
      <c r="E31" s="521"/>
      <c r="G31" s="11"/>
      <c r="H31" s="11"/>
      <c r="I31" s="427"/>
      <c r="J31" s="428"/>
      <c r="K31" s="428"/>
      <c r="L31" s="407"/>
      <c r="M31" s="428"/>
      <c r="N31" s="429"/>
      <c r="O31" s="429"/>
      <c r="P31" s="429"/>
      <c r="Q31" s="408"/>
      <c r="R31" s="408">
        <v>6000</v>
      </c>
      <c r="S31" s="408"/>
      <c r="T31" s="408"/>
      <c r="U31" s="409"/>
      <c r="V31" s="409"/>
      <c r="W31" s="545"/>
      <c r="X31" s="545"/>
      <c r="Y31" s="410"/>
      <c r="Z31" s="410"/>
      <c r="AA31" s="410">
        <f t="shared" si="0"/>
        <v>6000</v>
      </c>
      <c r="AB31" s="411"/>
      <c r="AC31" s="516">
        <f t="shared" si="4"/>
        <v>6000</v>
      </c>
      <c r="AD31" s="5"/>
      <c r="AE31" s="12"/>
      <c r="AF31" s="12"/>
      <c r="AG31" s="12"/>
      <c r="AH31" s="32"/>
    </row>
    <row r="32" spans="1:35" ht="12.5" x14ac:dyDescent="0.25">
      <c r="A32" s="393">
        <v>44455</v>
      </c>
      <c r="B32" s="426" t="s">
        <v>276</v>
      </c>
      <c r="C32" s="549" t="s">
        <v>316</v>
      </c>
      <c r="D32" s="394">
        <v>44455</v>
      </c>
      <c r="E32" s="521"/>
      <c r="G32" s="11"/>
      <c r="H32" s="11"/>
      <c r="I32" s="427"/>
      <c r="J32" s="428"/>
      <c r="K32" s="428"/>
      <c r="L32" s="407"/>
      <c r="M32" s="428"/>
      <c r="N32" s="429"/>
      <c r="O32" s="429"/>
      <c r="P32" s="429"/>
      <c r="Q32" s="408"/>
      <c r="R32" s="408">
        <v>72239.81</v>
      </c>
      <c r="S32" s="408"/>
      <c r="T32" s="408"/>
      <c r="U32" s="409"/>
      <c r="V32" s="409"/>
      <c r="W32" s="545"/>
      <c r="X32" s="545"/>
      <c r="Y32" s="410"/>
      <c r="Z32" s="410"/>
      <c r="AA32" s="410">
        <f t="shared" si="0"/>
        <v>72239.81</v>
      </c>
      <c r="AB32" s="411">
        <v>14447.96</v>
      </c>
      <c r="AC32" s="516">
        <f t="shared" ref="AC32" si="7">AA32+AB32</f>
        <v>86687.76999999999</v>
      </c>
      <c r="AD32" s="5"/>
      <c r="AE32" s="12"/>
      <c r="AF32" s="12"/>
      <c r="AG32" s="12"/>
      <c r="AH32" s="21"/>
    </row>
    <row r="33" spans="1:35" ht="12.5" x14ac:dyDescent="0.25">
      <c r="A33" s="393">
        <v>44469</v>
      </c>
      <c r="B33" s="405" t="s">
        <v>319</v>
      </c>
      <c r="C33" s="432" t="s">
        <v>333</v>
      </c>
      <c r="D33" s="436">
        <v>44469</v>
      </c>
      <c r="E33" s="521"/>
      <c r="G33" s="11"/>
      <c r="H33" s="11"/>
      <c r="I33" s="407"/>
      <c r="J33" s="408"/>
      <c r="K33" s="408"/>
      <c r="L33" s="407"/>
      <c r="M33" s="408"/>
      <c r="N33" s="409"/>
      <c r="O33" s="409">
        <v>18</v>
      </c>
      <c r="P33" s="409"/>
      <c r="Q33" s="408"/>
      <c r="R33" s="408"/>
      <c r="S33" s="408"/>
      <c r="T33" s="408"/>
      <c r="U33" s="409"/>
      <c r="V33" s="409"/>
      <c r="W33" s="545"/>
      <c r="X33" s="545"/>
      <c r="Y33" s="410"/>
      <c r="Z33" s="410"/>
      <c r="AA33" s="410">
        <f t="shared" si="0"/>
        <v>18</v>
      </c>
      <c r="AB33" s="411"/>
      <c r="AC33" s="516">
        <f t="shared" ref="AC33:AC58" si="8">AA33+AB33</f>
        <v>18</v>
      </c>
      <c r="AD33" s="5"/>
      <c r="AE33" s="12"/>
      <c r="AF33" s="12"/>
      <c r="AG33" s="12"/>
      <c r="AH33" s="32"/>
    </row>
    <row r="34" spans="1:35" ht="12.5" x14ac:dyDescent="0.25">
      <c r="A34" s="393">
        <v>44490</v>
      </c>
      <c r="B34" s="426" t="s">
        <v>276</v>
      </c>
      <c r="C34" s="431" t="s">
        <v>337</v>
      </c>
      <c r="D34" s="394">
        <v>44490</v>
      </c>
      <c r="E34" s="521"/>
      <c r="G34" s="11">
        <v>37.33</v>
      </c>
      <c r="H34" s="11"/>
      <c r="I34" s="427"/>
      <c r="J34" s="428"/>
      <c r="K34" s="428"/>
      <c r="L34" s="407"/>
      <c r="M34" s="428"/>
      <c r="N34" s="429"/>
      <c r="O34" s="429"/>
      <c r="P34" s="429"/>
      <c r="Q34" s="408"/>
      <c r="R34" s="408"/>
      <c r="S34" s="408"/>
      <c r="T34" s="408"/>
      <c r="U34" s="409"/>
      <c r="V34" s="409"/>
      <c r="W34" s="545"/>
      <c r="X34" s="545"/>
      <c r="Y34" s="410"/>
      <c r="Z34" s="410"/>
      <c r="AA34" s="410">
        <f t="shared" si="0"/>
        <v>37.33</v>
      </c>
      <c r="AB34" s="411">
        <v>4.5</v>
      </c>
      <c r="AC34" s="516">
        <f t="shared" si="8"/>
        <v>41.83</v>
      </c>
      <c r="AD34" s="5"/>
      <c r="AE34" s="12"/>
      <c r="AF34" s="12"/>
      <c r="AG34" s="12"/>
      <c r="AH34" s="32"/>
    </row>
    <row r="35" spans="1:35" ht="12.5" x14ac:dyDescent="0.25">
      <c r="A35" s="393">
        <v>44490</v>
      </c>
      <c r="B35" s="426" t="s">
        <v>276</v>
      </c>
      <c r="C35" s="431" t="s">
        <v>338</v>
      </c>
      <c r="D35" s="394">
        <v>44490</v>
      </c>
      <c r="E35" s="521"/>
      <c r="G35" s="11"/>
      <c r="H35" s="11"/>
      <c r="I35" s="427"/>
      <c r="J35" s="428"/>
      <c r="K35" s="428"/>
      <c r="L35" s="407"/>
      <c r="M35" s="428"/>
      <c r="N35" s="429"/>
      <c r="O35" s="429"/>
      <c r="P35" s="429"/>
      <c r="Q35" s="408"/>
      <c r="R35" s="408">
        <v>7077.31</v>
      </c>
      <c r="S35" s="408"/>
      <c r="T35" s="408"/>
      <c r="U35" s="409"/>
      <c r="V35" s="409"/>
      <c r="W35" s="545"/>
      <c r="X35" s="545"/>
      <c r="Y35" s="410"/>
      <c r="Z35" s="410"/>
      <c r="AA35" s="410">
        <f t="shared" si="0"/>
        <v>7077.31</v>
      </c>
      <c r="AB35" s="411"/>
      <c r="AC35" s="516">
        <f t="shared" si="8"/>
        <v>7077.31</v>
      </c>
      <c r="AD35" s="5"/>
      <c r="AE35" s="12"/>
      <c r="AF35" s="12"/>
      <c r="AG35" s="12"/>
      <c r="AH35" s="32"/>
    </row>
    <row r="36" spans="1:35" ht="12.5" x14ac:dyDescent="0.25">
      <c r="A36" s="393">
        <v>44490</v>
      </c>
      <c r="B36" s="426" t="s">
        <v>276</v>
      </c>
      <c r="C36" s="431" t="s">
        <v>339</v>
      </c>
      <c r="D36" s="394">
        <v>44490</v>
      </c>
      <c r="E36" s="521"/>
      <c r="G36" s="11"/>
      <c r="H36" s="11"/>
      <c r="I36" s="427"/>
      <c r="J36" s="428"/>
      <c r="K36" s="428"/>
      <c r="L36" s="407"/>
      <c r="M36" s="428"/>
      <c r="N36" s="429"/>
      <c r="O36" s="429"/>
      <c r="P36" s="429"/>
      <c r="Q36" s="408"/>
      <c r="R36" s="408"/>
      <c r="S36" s="408">
        <v>104</v>
      </c>
      <c r="T36" s="408"/>
      <c r="U36" s="409"/>
      <c r="V36" s="409"/>
      <c r="W36" s="545"/>
      <c r="X36" s="545"/>
      <c r="Y36" s="410"/>
      <c r="Z36" s="410"/>
      <c r="AA36" s="410">
        <f t="shared" si="0"/>
        <v>104</v>
      </c>
      <c r="AB36" s="411">
        <v>20.8</v>
      </c>
      <c r="AC36" s="516">
        <f t="shared" si="8"/>
        <v>124.8</v>
      </c>
      <c r="AD36" s="5"/>
      <c r="AE36" s="12"/>
      <c r="AF36" s="12"/>
      <c r="AG36" s="12"/>
      <c r="AH36" s="32"/>
    </row>
    <row r="37" spans="1:35" ht="12.5" x14ac:dyDescent="0.25">
      <c r="A37" s="393">
        <v>44490</v>
      </c>
      <c r="B37" s="426" t="s">
        <v>276</v>
      </c>
      <c r="C37" s="431" t="s">
        <v>340</v>
      </c>
      <c r="D37" s="394">
        <v>44490</v>
      </c>
      <c r="E37" s="521"/>
      <c r="G37" s="11"/>
      <c r="H37" s="11"/>
      <c r="I37" s="427">
        <v>280</v>
      </c>
      <c r="J37" s="428"/>
      <c r="K37" s="428"/>
      <c r="L37" s="407"/>
      <c r="M37" s="428"/>
      <c r="N37" s="429"/>
      <c r="O37" s="429"/>
      <c r="P37" s="429"/>
      <c r="Q37" s="408"/>
      <c r="R37" s="408"/>
      <c r="S37" s="408"/>
      <c r="T37" s="408"/>
      <c r="U37" s="409"/>
      <c r="V37" s="409"/>
      <c r="W37" s="545"/>
      <c r="X37" s="545"/>
      <c r="Y37" s="410"/>
      <c r="Z37" s="410"/>
      <c r="AA37" s="410">
        <f t="shared" ref="AA37:AA58" si="9">SUM(F37:Z37)</f>
        <v>280</v>
      </c>
      <c r="AB37" s="411">
        <v>56</v>
      </c>
      <c r="AC37" s="516">
        <f t="shared" si="8"/>
        <v>336</v>
      </c>
      <c r="AD37" s="5"/>
      <c r="AE37" s="12"/>
      <c r="AF37" s="12"/>
      <c r="AG37" s="12"/>
      <c r="AH37" s="32"/>
    </row>
    <row r="38" spans="1:35" ht="12.5" x14ac:dyDescent="0.25">
      <c r="A38" s="393">
        <v>44495</v>
      </c>
      <c r="B38" s="426" t="s">
        <v>276</v>
      </c>
      <c r="C38" s="431" t="s">
        <v>341</v>
      </c>
      <c r="D38" s="394">
        <v>44490</v>
      </c>
      <c r="E38" s="397"/>
      <c r="F38" s="406"/>
      <c r="G38" s="11"/>
      <c r="H38" s="11"/>
      <c r="I38" s="427"/>
      <c r="J38" s="428"/>
      <c r="K38" s="428"/>
      <c r="L38" s="407"/>
      <c r="M38" s="428"/>
      <c r="N38" s="429"/>
      <c r="O38" s="429"/>
      <c r="P38" s="429"/>
      <c r="Q38" s="408"/>
      <c r="R38" s="408"/>
      <c r="S38" s="408"/>
      <c r="T38" s="409"/>
      <c r="U38" s="409">
        <v>15</v>
      </c>
      <c r="V38" s="409"/>
      <c r="W38" s="545"/>
      <c r="X38" s="545"/>
      <c r="Y38" s="410"/>
      <c r="Z38" s="410"/>
      <c r="AA38" s="410">
        <f t="shared" si="9"/>
        <v>15</v>
      </c>
      <c r="AB38" s="411"/>
      <c r="AC38" s="516">
        <f t="shared" si="8"/>
        <v>15</v>
      </c>
      <c r="AD38" s="5"/>
      <c r="AE38" s="12"/>
      <c r="AF38" s="12"/>
      <c r="AG38" s="12"/>
      <c r="AH38" s="32"/>
    </row>
    <row r="39" spans="1:35" ht="12.5" x14ac:dyDescent="0.25">
      <c r="A39" s="393">
        <v>44495</v>
      </c>
      <c r="B39" s="426" t="s">
        <v>276</v>
      </c>
      <c r="C39" s="431" t="s">
        <v>342</v>
      </c>
      <c r="D39" s="394">
        <v>44490</v>
      </c>
      <c r="E39" s="397"/>
      <c r="F39" s="406"/>
      <c r="G39" s="11"/>
      <c r="H39" s="11"/>
      <c r="I39" s="427"/>
      <c r="J39" s="428"/>
      <c r="K39" s="428"/>
      <c r="L39" s="407"/>
      <c r="M39" s="428"/>
      <c r="N39" s="429">
        <v>21.98</v>
      </c>
      <c r="O39" s="429"/>
      <c r="P39" s="429"/>
      <c r="Q39" s="408"/>
      <c r="R39" s="408"/>
      <c r="S39" s="408"/>
      <c r="T39" s="409"/>
      <c r="U39" s="409"/>
      <c r="V39" s="409"/>
      <c r="W39" s="545"/>
      <c r="X39" s="545"/>
      <c r="Y39" s="410"/>
      <c r="Z39" s="410"/>
      <c r="AA39" s="410">
        <f t="shared" si="9"/>
        <v>21.98</v>
      </c>
      <c r="AB39" s="411"/>
      <c r="AC39" s="516">
        <f t="shared" si="8"/>
        <v>21.98</v>
      </c>
      <c r="AD39" s="5"/>
      <c r="AE39" s="12"/>
      <c r="AF39" s="12"/>
      <c r="AG39" s="12"/>
      <c r="AH39" s="32"/>
    </row>
    <row r="40" spans="1:35" ht="12.5" x14ac:dyDescent="0.25">
      <c r="A40" s="393">
        <v>44540</v>
      </c>
      <c r="B40" s="426" t="s">
        <v>276</v>
      </c>
      <c r="C40" s="515" t="s">
        <v>344</v>
      </c>
      <c r="D40" s="397">
        <v>44540</v>
      </c>
      <c r="E40" s="421"/>
      <c r="F40" s="406"/>
      <c r="G40" s="11">
        <v>30</v>
      </c>
      <c r="H40" s="11"/>
      <c r="I40" s="427"/>
      <c r="J40" s="428"/>
      <c r="K40" s="428"/>
      <c r="L40" s="407"/>
      <c r="M40" s="428"/>
      <c r="N40" s="429"/>
      <c r="O40" s="429"/>
      <c r="P40" s="429"/>
      <c r="Q40" s="408"/>
      <c r="R40" s="408"/>
      <c r="S40" s="408"/>
      <c r="T40" s="409"/>
      <c r="U40" s="409"/>
      <c r="V40" s="409"/>
      <c r="W40" s="545"/>
      <c r="X40" s="545"/>
      <c r="Y40" s="410"/>
      <c r="Z40" s="410"/>
      <c r="AA40" s="410">
        <f t="shared" si="9"/>
        <v>30</v>
      </c>
      <c r="AB40" s="411"/>
      <c r="AC40" s="516">
        <f t="shared" si="8"/>
        <v>30</v>
      </c>
      <c r="AD40" s="5"/>
      <c r="AE40" s="12"/>
      <c r="AF40" s="12"/>
      <c r="AG40" s="12"/>
      <c r="AH40" s="32"/>
    </row>
    <row r="41" spans="1:35" ht="12.5" x14ac:dyDescent="0.25">
      <c r="A41" s="393">
        <v>44540</v>
      </c>
      <c r="B41" s="426" t="s">
        <v>276</v>
      </c>
      <c r="C41" s="515" t="s">
        <v>345</v>
      </c>
      <c r="D41" s="397">
        <v>44540</v>
      </c>
      <c r="E41" s="421"/>
      <c r="F41" s="406">
        <v>554.58000000000004</v>
      </c>
      <c r="G41" s="11"/>
      <c r="H41" s="11"/>
      <c r="I41" s="427"/>
      <c r="J41" s="428"/>
      <c r="K41" s="428"/>
      <c r="L41" s="407"/>
      <c r="M41" s="428"/>
      <c r="N41" s="429"/>
      <c r="O41" s="429"/>
      <c r="P41" s="429"/>
      <c r="Q41" s="408"/>
      <c r="R41" s="408"/>
      <c r="S41" s="408"/>
      <c r="T41" s="409"/>
      <c r="U41" s="409"/>
      <c r="V41" s="409"/>
      <c r="W41" s="545"/>
      <c r="X41" s="545"/>
      <c r="Y41" s="410"/>
      <c r="Z41" s="410"/>
      <c r="AA41" s="410">
        <f t="shared" si="9"/>
        <v>554.58000000000004</v>
      </c>
      <c r="AB41" s="411"/>
      <c r="AC41" s="516">
        <f t="shared" ref="AC41:AC55" si="10">AA41+AB41</f>
        <v>554.58000000000004</v>
      </c>
      <c r="AD41" s="5"/>
      <c r="AE41" s="12"/>
      <c r="AF41" s="12"/>
      <c r="AG41" s="12"/>
      <c r="AH41" s="32"/>
      <c r="AI41" s="9"/>
    </row>
    <row r="42" spans="1:35" ht="12.5" x14ac:dyDescent="0.25">
      <c r="A42" s="393">
        <v>44540</v>
      </c>
      <c r="B42" s="426" t="s">
        <v>276</v>
      </c>
      <c r="C42" s="515" t="s">
        <v>311</v>
      </c>
      <c r="D42" s="397">
        <v>44540</v>
      </c>
      <c r="E42" s="421"/>
      <c r="F42" s="406"/>
      <c r="G42" s="11"/>
      <c r="H42" s="11">
        <v>21</v>
      </c>
      <c r="I42" s="427"/>
      <c r="J42" s="428"/>
      <c r="K42" s="428"/>
      <c r="L42" s="407"/>
      <c r="M42" s="428"/>
      <c r="N42" s="429"/>
      <c r="O42" s="429"/>
      <c r="P42" s="429"/>
      <c r="Q42" s="408"/>
      <c r="R42" s="408"/>
      <c r="S42" s="408"/>
      <c r="T42" s="409"/>
      <c r="U42" s="409"/>
      <c r="V42" s="409"/>
      <c r="W42" s="545"/>
      <c r="X42" s="545"/>
      <c r="Y42" s="410"/>
      <c r="Z42" s="410"/>
      <c r="AA42" s="410">
        <f t="shared" si="9"/>
        <v>21</v>
      </c>
      <c r="AB42" s="411"/>
      <c r="AC42" s="516">
        <f t="shared" si="10"/>
        <v>21</v>
      </c>
      <c r="AD42" s="5"/>
      <c r="AE42" s="12"/>
      <c r="AF42" s="12"/>
      <c r="AG42" s="12"/>
      <c r="AH42" s="32"/>
    </row>
    <row r="43" spans="1:35" ht="12.5" x14ac:dyDescent="0.25">
      <c r="A43" s="625">
        <v>44540</v>
      </c>
      <c r="B43" s="426" t="s">
        <v>276</v>
      </c>
      <c r="C43" s="515" t="s">
        <v>481</v>
      </c>
      <c r="D43" s="397">
        <v>44540</v>
      </c>
      <c r="E43" s="421"/>
      <c r="F43" s="406"/>
      <c r="G43" s="11"/>
      <c r="H43" s="11"/>
      <c r="I43" s="427"/>
      <c r="J43" s="428"/>
      <c r="K43" s="428"/>
      <c r="L43" s="407"/>
      <c r="M43" s="428"/>
      <c r="N43" s="429"/>
      <c r="O43" s="429"/>
      <c r="P43" s="429"/>
      <c r="Q43" s="408"/>
      <c r="R43" s="408"/>
      <c r="S43" s="408"/>
      <c r="T43" s="409"/>
      <c r="U43" s="624">
        <v>32.82</v>
      </c>
      <c r="V43" s="409"/>
      <c r="W43" s="545"/>
      <c r="X43" s="545"/>
      <c r="Y43" s="410"/>
      <c r="Z43" s="410"/>
      <c r="AA43" s="410">
        <f t="shared" si="9"/>
        <v>32.82</v>
      </c>
      <c r="AB43" s="623">
        <v>4.9800000000000004</v>
      </c>
      <c r="AC43" s="516">
        <f t="shared" si="10"/>
        <v>37.799999999999997</v>
      </c>
      <c r="AD43" s="5"/>
      <c r="AE43" s="12"/>
      <c r="AF43" s="12"/>
      <c r="AG43" s="12"/>
      <c r="AH43" s="32"/>
    </row>
    <row r="44" spans="1:35" ht="12.5" x14ac:dyDescent="0.25">
      <c r="A44" s="393">
        <v>44540</v>
      </c>
      <c r="B44" s="426" t="s">
        <v>276</v>
      </c>
      <c r="C44" s="515" t="s">
        <v>347</v>
      </c>
      <c r="D44" s="397">
        <v>44540</v>
      </c>
      <c r="E44" s="421"/>
      <c r="F44" s="406"/>
      <c r="G44" s="11"/>
      <c r="H44" s="11"/>
      <c r="I44" s="427"/>
      <c r="J44" s="428"/>
      <c r="K44" s="428"/>
      <c r="L44" s="407"/>
      <c r="M44" s="428"/>
      <c r="N44" s="429"/>
      <c r="O44" s="429"/>
      <c r="P44" s="429"/>
      <c r="Q44" s="408"/>
      <c r="R44" s="408">
        <v>21.12</v>
      </c>
      <c r="S44" s="408"/>
      <c r="T44" s="409"/>
      <c r="U44" s="624"/>
      <c r="V44" s="409"/>
      <c r="W44" s="545"/>
      <c r="X44" s="545"/>
      <c r="Y44" s="410"/>
      <c r="Z44" s="410"/>
      <c r="AA44" s="410">
        <f t="shared" si="9"/>
        <v>21.12</v>
      </c>
      <c r="AB44" s="411"/>
      <c r="AC44" s="516">
        <f t="shared" ref="AC44:AC53" si="11">AA44+AB44</f>
        <v>21.12</v>
      </c>
      <c r="AD44" s="5"/>
      <c r="AE44" s="12"/>
      <c r="AF44" s="12"/>
      <c r="AG44" s="12"/>
      <c r="AH44" s="32"/>
    </row>
    <row r="45" spans="1:35" ht="12.5" x14ac:dyDescent="0.25">
      <c r="A45" s="393">
        <v>44543</v>
      </c>
      <c r="B45" s="426" t="s">
        <v>276</v>
      </c>
      <c r="C45" s="515" t="s">
        <v>346</v>
      </c>
      <c r="D45" s="397">
        <v>44543</v>
      </c>
      <c r="E45" s="397"/>
      <c r="F45" s="406"/>
      <c r="G45" s="11"/>
      <c r="H45" s="11"/>
      <c r="I45" s="427"/>
      <c r="J45" s="428"/>
      <c r="K45" s="428"/>
      <c r="L45" s="407"/>
      <c r="M45" s="428"/>
      <c r="N45" s="429"/>
      <c r="O45" s="429"/>
      <c r="P45" s="429"/>
      <c r="Q45" s="408"/>
      <c r="R45" s="408"/>
      <c r="S45" s="408"/>
      <c r="T45" s="409"/>
      <c r="U45" s="624">
        <v>31.35</v>
      </c>
      <c r="V45" s="409"/>
      <c r="W45" s="545"/>
      <c r="X45" s="545"/>
      <c r="Y45" s="410"/>
      <c r="Z45" s="410"/>
      <c r="AA45" s="410">
        <f t="shared" si="9"/>
        <v>31.35</v>
      </c>
      <c r="AB45" s="623">
        <v>6.27</v>
      </c>
      <c r="AC45" s="516">
        <f t="shared" si="11"/>
        <v>37.620000000000005</v>
      </c>
      <c r="AD45" s="5"/>
      <c r="AE45" s="12"/>
      <c r="AF45" s="12"/>
      <c r="AG45" s="12"/>
      <c r="AH45" s="32"/>
    </row>
    <row r="46" spans="1:35" ht="12.5" x14ac:dyDescent="0.25">
      <c r="A46" s="393">
        <v>44561</v>
      </c>
      <c r="B46" s="426" t="s">
        <v>319</v>
      </c>
      <c r="C46" s="515" t="s">
        <v>348</v>
      </c>
      <c r="D46" s="397">
        <v>44561</v>
      </c>
      <c r="E46" s="397"/>
      <c r="F46" s="406"/>
      <c r="G46" s="11"/>
      <c r="H46" s="11"/>
      <c r="I46" s="427"/>
      <c r="J46" s="428"/>
      <c r="K46" s="428"/>
      <c r="L46" s="407"/>
      <c r="M46" s="428"/>
      <c r="N46" s="429"/>
      <c r="O46" s="429">
        <v>18</v>
      </c>
      <c r="P46" s="429"/>
      <c r="Q46" s="408"/>
      <c r="R46" s="408"/>
      <c r="S46" s="408"/>
      <c r="T46" s="409"/>
      <c r="U46" s="409"/>
      <c r="V46" s="409"/>
      <c r="W46" s="545"/>
      <c r="X46" s="545"/>
      <c r="Y46" s="410"/>
      <c r="Z46" s="410"/>
      <c r="AA46" s="410">
        <f t="shared" si="9"/>
        <v>18</v>
      </c>
      <c r="AB46" s="411"/>
      <c r="AC46" s="516">
        <f t="shared" si="11"/>
        <v>18</v>
      </c>
      <c r="AD46" s="5"/>
      <c r="AE46" s="12"/>
      <c r="AF46" s="12"/>
      <c r="AG46" s="12"/>
      <c r="AH46" s="32"/>
    </row>
    <row r="47" spans="1:35" ht="12.5" x14ac:dyDescent="0.25">
      <c r="A47" s="393">
        <v>44602</v>
      </c>
      <c r="B47" s="426" t="s">
        <v>276</v>
      </c>
      <c r="C47" s="515" t="s">
        <v>343</v>
      </c>
      <c r="D47" s="397">
        <v>44602</v>
      </c>
      <c r="E47" s="397"/>
      <c r="F47" s="406"/>
      <c r="G47" s="11"/>
      <c r="H47" s="11"/>
      <c r="I47" s="427"/>
      <c r="J47" s="428"/>
      <c r="K47" s="428"/>
      <c r="L47" s="407"/>
      <c r="M47" s="428"/>
      <c r="N47" s="429"/>
      <c r="O47" s="429"/>
      <c r="P47" s="429"/>
      <c r="Q47" s="408"/>
      <c r="R47" s="408">
        <v>3194.07</v>
      </c>
      <c r="S47" s="408"/>
      <c r="T47" s="409"/>
      <c r="U47" s="409"/>
      <c r="V47" s="409"/>
      <c r="W47" s="545"/>
      <c r="X47" s="545"/>
      <c r="Y47" s="410"/>
      <c r="Z47" s="410"/>
      <c r="AA47" s="410">
        <f t="shared" si="9"/>
        <v>3194.07</v>
      </c>
      <c r="AB47" s="623">
        <v>638.80999999999995</v>
      </c>
      <c r="AC47" s="516">
        <f t="shared" si="11"/>
        <v>3832.88</v>
      </c>
      <c r="AD47" s="5"/>
      <c r="AE47" s="12"/>
      <c r="AF47" s="12"/>
      <c r="AG47" s="12"/>
      <c r="AH47" s="32"/>
    </row>
    <row r="48" spans="1:35" ht="12.5" x14ac:dyDescent="0.25">
      <c r="A48" s="393">
        <v>44631</v>
      </c>
      <c r="B48" s="426" t="s">
        <v>276</v>
      </c>
      <c r="C48" s="515" t="s">
        <v>462</v>
      </c>
      <c r="D48" s="397">
        <v>44631</v>
      </c>
      <c r="E48" s="397"/>
      <c r="F48" s="406"/>
      <c r="G48" s="11"/>
      <c r="H48" s="11"/>
      <c r="I48" s="427"/>
      <c r="J48" s="428"/>
      <c r="K48" s="428"/>
      <c r="L48" s="407"/>
      <c r="M48" s="428"/>
      <c r="N48" s="429"/>
      <c r="O48" s="429"/>
      <c r="P48" s="429"/>
      <c r="Q48" s="408"/>
      <c r="R48" s="408"/>
      <c r="S48" s="408"/>
      <c r="T48" s="409"/>
      <c r="U48" s="624">
        <v>90</v>
      </c>
      <c r="V48" s="409"/>
      <c r="W48" s="545"/>
      <c r="X48" s="545"/>
      <c r="Y48" s="410"/>
      <c r="Z48" s="410"/>
      <c r="AA48" s="410">
        <f t="shared" si="9"/>
        <v>90</v>
      </c>
      <c r="AB48" s="623">
        <v>18</v>
      </c>
      <c r="AC48" s="516">
        <f>AA48+AB48</f>
        <v>108</v>
      </c>
      <c r="AD48" s="5"/>
      <c r="AE48" s="12"/>
      <c r="AF48" s="12"/>
      <c r="AG48" s="12"/>
      <c r="AH48" s="32"/>
    </row>
    <row r="49" spans="1:35" ht="12.5" x14ac:dyDescent="0.25">
      <c r="A49" s="393">
        <v>44631</v>
      </c>
      <c r="B49" s="426" t="s">
        <v>276</v>
      </c>
      <c r="C49" s="515" t="s">
        <v>463</v>
      </c>
      <c r="D49" s="397">
        <v>44631</v>
      </c>
      <c r="E49" s="397"/>
      <c r="F49" s="406"/>
      <c r="G49" s="11"/>
      <c r="H49" s="11"/>
      <c r="I49" s="427"/>
      <c r="J49" s="428">
        <v>582.61</v>
      </c>
      <c r="K49" s="428"/>
      <c r="L49" s="407"/>
      <c r="M49" s="428"/>
      <c r="N49" s="429"/>
      <c r="O49" s="429"/>
      <c r="P49" s="429"/>
      <c r="Q49" s="408"/>
      <c r="R49" s="408"/>
      <c r="S49" s="408"/>
      <c r="T49" s="409"/>
      <c r="U49" s="409"/>
      <c r="V49" s="409"/>
      <c r="W49" s="545"/>
      <c r="X49" s="545"/>
      <c r="Y49" s="410"/>
      <c r="Z49" s="410"/>
      <c r="AA49" s="410">
        <f t="shared" si="9"/>
        <v>582.61</v>
      </c>
      <c r="AB49" s="411">
        <v>116.52</v>
      </c>
      <c r="AC49" s="516">
        <f t="shared" si="11"/>
        <v>699.13</v>
      </c>
      <c r="AD49" s="5"/>
      <c r="AE49" s="12"/>
      <c r="AF49" s="12"/>
      <c r="AG49" s="12"/>
      <c r="AH49" s="32"/>
    </row>
    <row r="50" spans="1:35" ht="12.5" x14ac:dyDescent="0.25">
      <c r="A50" s="393">
        <v>44631</v>
      </c>
      <c r="B50" s="426" t="s">
        <v>276</v>
      </c>
      <c r="C50" s="515" t="s">
        <v>464</v>
      </c>
      <c r="D50" s="397">
        <v>44631</v>
      </c>
      <c r="E50" s="397"/>
      <c r="F50" s="406">
        <v>596.30999999999995</v>
      </c>
      <c r="G50" s="11"/>
      <c r="H50" s="11"/>
      <c r="I50" s="427"/>
      <c r="J50" s="428"/>
      <c r="K50" s="428"/>
      <c r="L50" s="407"/>
      <c r="M50" s="428"/>
      <c r="N50" s="429"/>
      <c r="O50" s="429"/>
      <c r="P50" s="429"/>
      <c r="Q50" s="408"/>
      <c r="R50" s="408"/>
      <c r="S50" s="408"/>
      <c r="T50" s="409"/>
      <c r="U50" s="409"/>
      <c r="V50" s="409"/>
      <c r="W50" s="545"/>
      <c r="X50" s="545"/>
      <c r="Y50" s="410"/>
      <c r="Z50" s="410"/>
      <c r="AA50" s="410">
        <f t="shared" si="9"/>
        <v>596.30999999999995</v>
      </c>
      <c r="AB50" s="411"/>
      <c r="AC50" s="516">
        <f t="shared" si="11"/>
        <v>596.30999999999995</v>
      </c>
      <c r="AD50" s="5"/>
      <c r="AE50" s="12"/>
      <c r="AF50" s="12"/>
      <c r="AG50" s="12"/>
      <c r="AH50" s="32"/>
    </row>
    <row r="51" spans="1:35" ht="12.5" x14ac:dyDescent="0.25">
      <c r="A51" s="535">
        <v>44631</v>
      </c>
      <c r="B51" s="426" t="s">
        <v>276</v>
      </c>
      <c r="C51" s="515" t="s">
        <v>466</v>
      </c>
      <c r="D51" s="397">
        <v>44631</v>
      </c>
      <c r="E51" s="397"/>
      <c r="F51" s="406"/>
      <c r="G51" s="11">
        <v>30</v>
      </c>
      <c r="H51" s="11"/>
      <c r="I51" s="427"/>
      <c r="J51" s="428"/>
      <c r="K51" s="428"/>
      <c r="L51" s="407"/>
      <c r="M51" s="428"/>
      <c r="N51" s="429"/>
      <c r="O51" s="429"/>
      <c r="P51" s="429"/>
      <c r="Q51" s="408"/>
      <c r="R51" s="408"/>
      <c r="S51" s="408"/>
      <c r="T51" s="409"/>
      <c r="U51" s="409"/>
      <c r="V51" s="409"/>
      <c r="W51" s="545"/>
      <c r="X51" s="545"/>
      <c r="Y51" s="410"/>
      <c r="Z51" s="410"/>
      <c r="AA51" s="410">
        <f t="shared" si="9"/>
        <v>30</v>
      </c>
      <c r="AB51" s="411"/>
      <c r="AC51" s="516">
        <f t="shared" si="11"/>
        <v>30</v>
      </c>
      <c r="AD51" s="5"/>
      <c r="AE51" s="12"/>
      <c r="AF51" s="12"/>
      <c r="AG51" s="12"/>
      <c r="AH51" s="32"/>
    </row>
    <row r="52" spans="1:35" ht="12.5" x14ac:dyDescent="0.25">
      <c r="A52" s="535">
        <v>44631</v>
      </c>
      <c r="B52" s="426" t="s">
        <v>276</v>
      </c>
      <c r="C52" s="515" t="s">
        <v>465</v>
      </c>
      <c r="D52" s="397">
        <v>44631</v>
      </c>
      <c r="E52" s="397"/>
      <c r="F52" s="406"/>
      <c r="G52" s="11">
        <v>126.22</v>
      </c>
      <c r="H52" s="11"/>
      <c r="I52" s="427"/>
      <c r="J52" s="428"/>
      <c r="K52" s="428"/>
      <c r="L52" s="407"/>
      <c r="M52" s="428"/>
      <c r="N52" s="429"/>
      <c r="O52" s="429"/>
      <c r="P52" s="429"/>
      <c r="Q52" s="408"/>
      <c r="R52" s="408"/>
      <c r="S52" s="408"/>
      <c r="T52" s="409"/>
      <c r="U52" s="409"/>
      <c r="V52" s="409"/>
      <c r="W52" s="545"/>
      <c r="X52" s="545"/>
      <c r="Y52" s="410"/>
      <c r="Z52" s="410"/>
      <c r="AA52" s="410">
        <f t="shared" si="9"/>
        <v>126.22</v>
      </c>
      <c r="AB52" s="411">
        <v>25.36</v>
      </c>
      <c r="AC52" s="516">
        <f t="shared" si="11"/>
        <v>151.57999999999998</v>
      </c>
      <c r="AD52" s="5"/>
      <c r="AE52" s="12"/>
      <c r="AF52" s="12"/>
      <c r="AG52" s="12"/>
      <c r="AH52" s="32"/>
    </row>
    <row r="53" spans="1:35" ht="12.5" x14ac:dyDescent="0.25">
      <c r="A53" s="535">
        <v>44631</v>
      </c>
      <c r="B53" s="426" t="s">
        <v>276</v>
      </c>
      <c r="C53" s="515" t="s">
        <v>311</v>
      </c>
      <c r="D53" s="397">
        <v>44631</v>
      </c>
      <c r="E53" s="397"/>
      <c r="F53" s="406"/>
      <c r="G53" s="11"/>
      <c r="H53" s="11">
        <v>18.600000000000001</v>
      </c>
      <c r="I53" s="427"/>
      <c r="J53" s="428"/>
      <c r="K53" s="428"/>
      <c r="L53" s="407"/>
      <c r="M53" s="428"/>
      <c r="N53" s="429"/>
      <c r="O53" s="429"/>
      <c r="P53" s="429"/>
      <c r="Q53" s="408"/>
      <c r="R53" s="408"/>
      <c r="S53" s="408"/>
      <c r="T53" s="409"/>
      <c r="U53" s="409"/>
      <c r="V53" s="409"/>
      <c r="W53" s="545"/>
      <c r="X53" s="545"/>
      <c r="Y53" s="410"/>
      <c r="Z53" s="410"/>
      <c r="AA53" s="410">
        <f t="shared" si="9"/>
        <v>18.600000000000001</v>
      </c>
      <c r="AB53" s="411"/>
      <c r="AC53" s="516">
        <f t="shared" si="11"/>
        <v>18.600000000000001</v>
      </c>
      <c r="AD53" s="5"/>
      <c r="AE53" s="12"/>
      <c r="AF53" s="12"/>
      <c r="AG53" s="12"/>
      <c r="AH53" s="21"/>
    </row>
    <row r="54" spans="1:35" ht="12.5" x14ac:dyDescent="0.25">
      <c r="A54" s="535">
        <v>44637</v>
      </c>
      <c r="B54" s="426" t="s">
        <v>276</v>
      </c>
      <c r="C54" s="515" t="s">
        <v>467</v>
      </c>
      <c r="D54" s="397">
        <v>44637</v>
      </c>
      <c r="E54" s="397"/>
      <c r="F54" s="406"/>
      <c r="G54" s="11"/>
      <c r="H54" s="11"/>
      <c r="I54" s="427"/>
      <c r="J54" s="428"/>
      <c r="K54" s="428"/>
      <c r="L54" s="407"/>
      <c r="M54" s="428"/>
      <c r="N54" s="429">
        <v>54.14</v>
      </c>
      <c r="O54" s="429"/>
      <c r="P54" s="429"/>
      <c r="Q54" s="408"/>
      <c r="R54" s="408"/>
      <c r="S54" s="408"/>
      <c r="T54" s="409"/>
      <c r="U54" s="409"/>
      <c r="V54" s="409"/>
      <c r="W54" s="545"/>
      <c r="X54" s="545"/>
      <c r="Y54" s="410"/>
      <c r="Z54" s="410"/>
      <c r="AA54" s="410">
        <f t="shared" si="9"/>
        <v>54.14</v>
      </c>
      <c r="AB54" s="411">
        <v>10.83</v>
      </c>
      <c r="AC54" s="516">
        <f t="shared" si="10"/>
        <v>64.97</v>
      </c>
      <c r="AD54" s="5"/>
      <c r="AE54" s="12"/>
      <c r="AF54" s="12"/>
      <c r="AG54" s="12"/>
      <c r="AH54" s="32"/>
    </row>
    <row r="55" spans="1:35" ht="12.5" x14ac:dyDescent="0.25">
      <c r="A55" s="393">
        <v>44637</v>
      </c>
      <c r="B55" s="426" t="s">
        <v>276</v>
      </c>
      <c r="C55" s="431" t="s">
        <v>468</v>
      </c>
      <c r="D55" s="394">
        <v>44637</v>
      </c>
      <c r="E55" s="397"/>
      <c r="F55" s="406"/>
      <c r="G55" s="11"/>
      <c r="H55" s="11"/>
      <c r="I55" s="427"/>
      <c r="J55" s="428">
        <v>57.15</v>
      </c>
      <c r="K55" s="428"/>
      <c r="L55" s="407"/>
      <c r="M55" s="428"/>
      <c r="N55" s="429"/>
      <c r="O55" s="429"/>
      <c r="P55" s="429"/>
      <c r="Q55" s="408"/>
      <c r="R55" s="408"/>
      <c r="S55" s="408"/>
      <c r="T55" s="409"/>
      <c r="U55" s="409"/>
      <c r="V55" s="409"/>
      <c r="W55" s="545"/>
      <c r="X55" s="545"/>
      <c r="Y55" s="410"/>
      <c r="Z55" s="410"/>
      <c r="AA55" s="410">
        <f t="shared" si="9"/>
        <v>57.15</v>
      </c>
      <c r="AB55" s="411">
        <v>11.43</v>
      </c>
      <c r="AC55" s="516">
        <f t="shared" si="10"/>
        <v>68.58</v>
      </c>
      <c r="AD55" s="5"/>
      <c r="AE55" s="12"/>
      <c r="AF55" s="12"/>
      <c r="AG55" s="12"/>
      <c r="AH55" s="32"/>
    </row>
    <row r="56" spans="1:35" ht="12.5" x14ac:dyDescent="0.25">
      <c r="A56" s="393">
        <v>44648</v>
      </c>
      <c r="B56" s="426" t="s">
        <v>276</v>
      </c>
      <c r="C56" s="431" t="s">
        <v>469</v>
      </c>
      <c r="D56" s="394">
        <v>44640</v>
      </c>
      <c r="E56" s="397"/>
      <c r="F56" s="406"/>
      <c r="G56" s="11"/>
      <c r="H56" s="11"/>
      <c r="I56" s="427"/>
      <c r="J56" s="428"/>
      <c r="K56" s="428"/>
      <c r="L56" s="407">
        <v>35</v>
      </c>
      <c r="M56" s="428"/>
      <c r="N56" s="429"/>
      <c r="O56" s="429"/>
      <c r="P56" s="429"/>
      <c r="Q56" s="408"/>
      <c r="R56" s="408"/>
      <c r="S56" s="408"/>
      <c r="T56" s="409"/>
      <c r="U56" s="409"/>
      <c r="V56" s="409"/>
      <c r="W56" s="545"/>
      <c r="X56" s="545"/>
      <c r="Y56" s="410"/>
      <c r="Z56" s="410"/>
      <c r="AA56" s="410">
        <f t="shared" si="9"/>
        <v>35</v>
      </c>
      <c r="AB56" s="411"/>
      <c r="AC56" s="516">
        <f t="shared" si="8"/>
        <v>35</v>
      </c>
      <c r="AD56" s="5"/>
      <c r="AE56" s="12"/>
      <c r="AF56" s="12"/>
      <c r="AG56" s="12"/>
      <c r="AH56" s="32"/>
      <c r="AI56" s="9"/>
    </row>
    <row r="57" spans="1:35" ht="12.5" x14ac:dyDescent="0.25">
      <c r="A57" s="393">
        <v>44651</v>
      </c>
      <c r="B57" s="426" t="s">
        <v>319</v>
      </c>
      <c r="C57" s="431" t="s">
        <v>348</v>
      </c>
      <c r="D57" s="394">
        <v>44651</v>
      </c>
      <c r="E57" s="397"/>
      <c r="F57" s="406"/>
      <c r="G57" s="11"/>
      <c r="H57" s="11"/>
      <c r="I57" s="427"/>
      <c r="J57" s="428"/>
      <c r="K57" s="428"/>
      <c r="L57" s="407"/>
      <c r="M57" s="428"/>
      <c r="N57" s="429"/>
      <c r="O57" s="429">
        <v>18</v>
      </c>
      <c r="P57" s="429"/>
      <c r="Q57" s="408"/>
      <c r="R57" s="408"/>
      <c r="S57" s="408"/>
      <c r="T57" s="409"/>
      <c r="U57" s="409"/>
      <c r="V57" s="409"/>
      <c r="W57" s="545"/>
      <c r="X57" s="545"/>
      <c r="Y57" s="410"/>
      <c r="Z57" s="410"/>
      <c r="AA57" s="410">
        <f t="shared" si="9"/>
        <v>18</v>
      </c>
      <c r="AB57" s="411"/>
      <c r="AC57" s="516">
        <f t="shared" si="8"/>
        <v>18</v>
      </c>
      <c r="AD57" s="5"/>
      <c r="AE57" s="12"/>
      <c r="AF57" s="12"/>
      <c r="AG57" s="12"/>
      <c r="AH57" s="32"/>
    </row>
    <row r="58" spans="1:35" ht="12.5" x14ac:dyDescent="0.25">
      <c r="A58" s="393"/>
      <c r="B58" s="426"/>
      <c r="C58" s="431"/>
      <c r="D58" s="394"/>
      <c r="E58" s="397"/>
      <c r="F58" s="406"/>
      <c r="G58" s="11"/>
      <c r="H58" s="11"/>
      <c r="I58" s="427"/>
      <c r="J58" s="428"/>
      <c r="K58" s="428"/>
      <c r="L58" s="407"/>
      <c r="M58" s="428"/>
      <c r="N58" s="429"/>
      <c r="O58" s="429"/>
      <c r="P58" s="429"/>
      <c r="Q58" s="408"/>
      <c r="R58" s="408"/>
      <c r="S58" s="408"/>
      <c r="T58" s="409"/>
      <c r="U58" s="409"/>
      <c r="V58" s="409"/>
      <c r="W58" s="545"/>
      <c r="X58" s="545"/>
      <c r="Y58" s="410"/>
      <c r="Z58" s="410"/>
      <c r="AA58" s="410">
        <f t="shared" si="9"/>
        <v>0</v>
      </c>
      <c r="AB58" s="411"/>
      <c r="AC58" s="516">
        <f t="shared" si="8"/>
        <v>0</v>
      </c>
      <c r="AD58" s="5"/>
      <c r="AE58" s="12"/>
      <c r="AF58" s="12"/>
      <c r="AG58" s="12"/>
      <c r="AH58" s="32"/>
    </row>
    <row r="59" spans="1:35" ht="12.5" x14ac:dyDescent="0.25">
      <c r="A59" s="503"/>
      <c r="B59" s="404"/>
      <c r="C59" s="433"/>
      <c r="D59" s="437"/>
      <c r="E59" s="435"/>
      <c r="F59" s="412"/>
      <c r="G59" s="413"/>
      <c r="H59" s="413"/>
      <c r="I59" s="414"/>
      <c r="J59" s="415"/>
      <c r="K59" s="415"/>
      <c r="L59" s="414"/>
      <c r="M59" s="415"/>
      <c r="N59" s="416"/>
      <c r="O59" s="416"/>
      <c r="P59" s="416"/>
      <c r="Q59" s="415"/>
      <c r="R59" s="415"/>
      <c r="S59" s="415"/>
      <c r="T59" s="416"/>
      <c r="U59" s="416"/>
      <c r="V59" s="416"/>
      <c r="W59" s="413"/>
      <c r="X59" s="413"/>
      <c r="Y59" s="417"/>
      <c r="Z59" s="417"/>
      <c r="AA59" s="406">
        <f t="shared" ref="AA59" si="12">SUM(F59:Z59)</f>
        <v>0</v>
      </c>
      <c r="AB59" s="411"/>
      <c r="AC59" s="516">
        <f t="shared" si="4"/>
        <v>0</v>
      </c>
      <c r="AD59" s="5"/>
      <c r="AE59" s="29"/>
      <c r="AF59" s="29"/>
      <c r="AG59" s="29"/>
      <c r="AH59" s="21">
        <f t="shared" si="2"/>
        <v>0</v>
      </c>
    </row>
    <row r="60" spans="1:35" s="199" customFormat="1" ht="13.5" thickBot="1" x14ac:dyDescent="0.3">
      <c r="A60" s="6"/>
      <c r="B60" s="386"/>
      <c r="C60" s="7"/>
      <c r="D60" s="7"/>
      <c r="E60" s="8"/>
      <c r="F60" s="634">
        <f>SUM(F8:F59)</f>
        <v>2247.75</v>
      </c>
      <c r="G60" s="634">
        <f>SUM(G8:G59)</f>
        <v>253.55</v>
      </c>
      <c r="H60" s="634">
        <f>SUM(H8:H59)</f>
        <v>39.799999999999997</v>
      </c>
      <c r="I60" s="634">
        <f>SUM(I8:I59)</f>
        <v>280</v>
      </c>
      <c r="J60" s="504">
        <f>SUM(J8:J59)</f>
        <v>735.76</v>
      </c>
      <c r="K60" s="634">
        <f>SUM(K8:K59)</f>
        <v>208.49</v>
      </c>
      <c r="L60" s="634">
        <f>SUM(L8:L59)</f>
        <v>869.98</v>
      </c>
      <c r="M60" s="634">
        <f>SUM(M8:M59)</f>
        <v>788.54</v>
      </c>
      <c r="N60" s="634">
        <f>SUM(N8:N59)</f>
        <v>76.12</v>
      </c>
      <c r="O60" s="634">
        <f>SUM(O8:O59)</f>
        <v>72</v>
      </c>
      <c r="P60" s="634">
        <f>SUM(P8:P59)</f>
        <v>0</v>
      </c>
      <c r="Q60" s="504">
        <f>SUM(Q8:Q59)</f>
        <v>0</v>
      </c>
      <c r="R60" s="504">
        <f>SUM(R8:R59)</f>
        <v>106847.20999999999</v>
      </c>
      <c r="S60" s="504">
        <f>SUM(S8:S59)</f>
        <v>104</v>
      </c>
      <c r="T60" s="504">
        <f>SUM(T8:T59)</f>
        <v>0</v>
      </c>
      <c r="U60" s="504">
        <f>SUM(U8:U59)</f>
        <v>3821.96</v>
      </c>
      <c r="V60" s="504">
        <f>SUM(V8:V59)</f>
        <v>0</v>
      </c>
      <c r="W60" s="504">
        <f>SUM(W8:W59)</f>
        <v>0</v>
      </c>
      <c r="X60" s="504">
        <f>SUM(X8:X59)</f>
        <v>0</v>
      </c>
      <c r="Y60" s="538">
        <f>SUM(Y8:Y59)</f>
        <v>0</v>
      </c>
      <c r="Z60" s="504">
        <f>SUM(Z8:Z59)</f>
        <v>0</v>
      </c>
      <c r="AA60" s="504">
        <f>SUM(AA8:AA59)</f>
        <v>116345.16</v>
      </c>
      <c r="AB60" s="504">
        <f>SUM(AB8:AB59)</f>
        <v>19904.000000000004</v>
      </c>
      <c r="AC60" s="517">
        <f>SUM(AC8:AC59)</f>
        <v>136249.15999999997</v>
      </c>
      <c r="AD60" s="5"/>
      <c r="AE60" s="505">
        <f>SUM(AE8:AE59)</f>
        <v>0</v>
      </c>
      <c r="AF60" s="505">
        <f>SUM(AF8:AF59)</f>
        <v>0</v>
      </c>
      <c r="AG60" s="505">
        <f>SUM(AG8:AG59)</f>
        <v>0</v>
      </c>
      <c r="AH60" s="505">
        <f>SUM(AH8:AH59)</f>
        <v>6036.66</v>
      </c>
      <c r="AI60" s="9" t="s">
        <v>8</v>
      </c>
    </row>
    <row r="61" spans="1:35" s="40" customFormat="1" ht="14.5" thickBot="1" x14ac:dyDescent="0.4">
      <c r="A61" s="506"/>
      <c r="B61" s="507"/>
      <c r="C61" s="508"/>
      <c r="D61" s="508"/>
      <c r="E61" s="430"/>
      <c r="F61" s="649">
        <f>SUM(F60:P60)</f>
        <v>5571.99</v>
      </c>
      <c r="G61" s="648"/>
      <c r="H61" s="648"/>
      <c r="I61" s="648"/>
      <c r="J61" s="648"/>
      <c r="K61" s="648"/>
      <c r="L61" s="648"/>
      <c r="M61" s="648"/>
      <c r="N61" s="648"/>
      <c r="O61" s="648"/>
      <c r="P61" s="547"/>
      <c r="Q61" s="648">
        <f>SUM(Q60:V60)</f>
        <v>110773.17</v>
      </c>
      <c r="R61" s="648"/>
      <c r="S61" s="648"/>
      <c r="T61" s="648"/>
      <c r="U61" s="648"/>
      <c r="V61" s="648"/>
      <c r="W61" s="539"/>
      <c r="X61" s="539"/>
      <c r="Y61" s="391">
        <f>Y60</f>
        <v>0</v>
      </c>
      <c r="Z61" s="476">
        <f>Z60</f>
        <v>0</v>
      </c>
      <c r="AA61" s="476">
        <f>AA60</f>
        <v>116345.16</v>
      </c>
      <c r="AB61" s="476">
        <f>AB60</f>
        <v>19904.000000000004</v>
      </c>
      <c r="AC61" s="518">
        <f>SUM(AA61:AB61)</f>
        <v>136249.16</v>
      </c>
      <c r="AD61" s="508"/>
      <c r="AE61" s="509"/>
      <c r="AF61" s="509"/>
      <c r="AG61" s="509"/>
      <c r="AH61" s="509"/>
      <c r="AI61" s="508"/>
    </row>
    <row r="62" spans="1:35" ht="12.5" x14ac:dyDescent="0.25">
      <c r="F62" s="510"/>
      <c r="G62" s="511"/>
      <c r="H62" s="511"/>
      <c r="I62" s="511"/>
      <c r="J62" s="511"/>
      <c r="K62" s="511"/>
      <c r="L62" s="511"/>
      <c r="M62" s="511"/>
      <c r="N62" s="511"/>
      <c r="O62" s="511"/>
      <c r="P62" s="511"/>
      <c r="Q62" s="511"/>
      <c r="R62" s="511"/>
      <c r="S62" s="511"/>
      <c r="T62" s="511"/>
      <c r="U62" s="511"/>
      <c r="V62" s="511"/>
      <c r="W62" s="511"/>
      <c r="X62" s="511"/>
      <c r="Y62" s="511"/>
      <c r="Z62" s="510"/>
      <c r="AC62" s="5"/>
      <c r="AD62" s="5"/>
    </row>
    <row r="63" spans="1:35" ht="12.5" x14ac:dyDescent="0.25">
      <c r="AC63" s="5"/>
      <c r="AD63" s="5"/>
      <c r="AH63" s="11" t="s">
        <v>8</v>
      </c>
      <c r="AI63" s="9"/>
    </row>
    <row r="64" spans="1:35" x14ac:dyDescent="0.35">
      <c r="A64" s="25"/>
      <c r="B64" s="388"/>
      <c r="C64" s="26"/>
      <c r="D64" s="26"/>
      <c r="F64" s="28"/>
      <c r="G64" s="27"/>
      <c r="H64" s="27"/>
      <c r="I64" s="27"/>
      <c r="J64" s="28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8"/>
      <c r="AA64" s="27"/>
      <c r="AB64" s="28"/>
      <c r="AC64" s="520"/>
    </row>
    <row r="65" spans="1:16" x14ac:dyDescent="0.35">
      <c r="A65" s="25"/>
      <c r="B65" s="388"/>
      <c r="C65" s="26"/>
      <c r="D65" s="26"/>
      <c r="F65" s="28"/>
      <c r="G65" s="27"/>
      <c r="H65" s="27"/>
      <c r="I65" s="27"/>
      <c r="J65" s="28"/>
      <c r="K65" s="27"/>
      <c r="M65" s="27"/>
      <c r="N65" s="27"/>
      <c r="O65" s="27"/>
      <c r="P65" s="27"/>
    </row>
    <row r="66" spans="1:16" x14ac:dyDescent="0.35">
      <c r="A66" s="25"/>
      <c r="B66" s="388"/>
      <c r="C66" s="26"/>
      <c r="D66" s="26"/>
      <c r="F66" s="28"/>
      <c r="G66" s="27"/>
      <c r="H66" s="27"/>
      <c r="I66" s="27"/>
      <c r="J66" s="28"/>
      <c r="K66" s="27"/>
      <c r="M66" s="27"/>
      <c r="N66" s="27"/>
      <c r="O66" s="27"/>
      <c r="P66" s="27"/>
    </row>
  </sheetData>
  <mergeCells count="5">
    <mergeCell ref="Q61:V61"/>
    <mergeCell ref="Q4:V4"/>
    <mergeCell ref="F4:O4"/>
    <mergeCell ref="F61:O61"/>
    <mergeCell ref="W4:X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38" orientation="landscape" horizontalDpi="4294967293" verticalDpi="4294967293" r:id="rId1"/>
  <headerFooter alignWithMargins="0">
    <oddHeader>&amp;A</oddHeader>
    <oddFooter>&amp;L&amp;F&amp;R&amp;D :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28"/>
  <sheetViews>
    <sheetView topLeftCell="B1" zoomScale="85" zoomScaleNormal="85" workbookViewId="0">
      <pane ySplit="7" topLeftCell="A16" activePane="bottomLeft" state="frozen"/>
      <selection pane="bottomLeft" activeCell="Q23" sqref="Q23"/>
    </sheetView>
  </sheetViews>
  <sheetFormatPr defaultColWidth="7.07421875" defaultRowHeight="12.5" x14ac:dyDescent="0.35"/>
  <cols>
    <col min="1" max="1" width="10.3046875" style="22" customWidth="1"/>
    <col min="2" max="2" width="15.07421875" style="4" customWidth="1"/>
    <col min="3" max="3" width="18.23046875" style="422" customWidth="1"/>
    <col min="4" max="4" width="5.4609375" style="525" customWidth="1"/>
    <col min="5" max="5" width="10.84375" style="4" customWidth="1"/>
    <col min="6" max="6" width="8.765625" style="23" customWidth="1"/>
    <col min="7" max="9" width="7.84375" style="23" customWidth="1"/>
    <col min="10" max="10" width="9" style="23" bestFit="1" customWidth="1"/>
    <col min="11" max="11" width="9.4609375" style="23" bestFit="1" customWidth="1"/>
    <col min="12" max="12" width="7.84375" style="23" customWidth="1"/>
    <col min="13" max="13" width="9.07421875" style="23" customWidth="1"/>
    <col min="14" max="16" width="7.84375" style="23" customWidth="1"/>
    <col min="17" max="17" width="8.84375" style="24" customWidth="1"/>
    <col min="18" max="18" width="3.23046875" style="4" customWidth="1"/>
    <col min="19" max="16384" width="7.07421875" style="4"/>
  </cols>
  <sheetData>
    <row r="1" spans="1:19" ht="15.5" x14ac:dyDescent="0.35">
      <c r="A1" s="440"/>
      <c r="B1" s="441"/>
      <c r="E1" s="441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3"/>
      <c r="R1" s="441"/>
    </row>
    <row r="2" spans="1:19" ht="15.5" x14ac:dyDescent="0.35">
      <c r="A2" s="444" t="s">
        <v>274</v>
      </c>
      <c r="B2" s="441"/>
      <c r="E2" s="441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3"/>
      <c r="R2" s="441"/>
    </row>
    <row r="3" spans="1:19" ht="13" x14ac:dyDescent="0.35">
      <c r="A3" s="440"/>
      <c r="B3" s="445"/>
      <c r="C3" s="423"/>
      <c r="D3" s="526"/>
      <c r="E3" s="512" t="s">
        <v>44</v>
      </c>
      <c r="F3" s="446">
        <f>F23</f>
        <v>4417</v>
      </c>
      <c r="G3" s="446">
        <f t="shared" ref="G3:N3" si="0">G23</f>
        <v>19158.490000000002</v>
      </c>
      <c r="H3" s="446">
        <f t="shared" si="0"/>
        <v>0</v>
      </c>
      <c r="I3" s="446">
        <f t="shared" ref="I3" si="1">I23</f>
        <v>0</v>
      </c>
      <c r="J3" s="446">
        <f t="shared" si="0"/>
        <v>7500</v>
      </c>
      <c r="K3" s="446">
        <f t="shared" si="0"/>
        <v>78239.81</v>
      </c>
      <c r="L3" s="446">
        <f t="shared" si="0"/>
        <v>150</v>
      </c>
      <c r="M3" s="446">
        <f t="shared" si="0"/>
        <v>0</v>
      </c>
      <c r="N3" s="446">
        <f t="shared" si="0"/>
        <v>578.58000000000004</v>
      </c>
      <c r="O3" s="446">
        <v>0</v>
      </c>
      <c r="P3" s="446">
        <v>0</v>
      </c>
      <c r="Q3" s="446">
        <f>SUM(Q10:Q22)</f>
        <v>109870.86</v>
      </c>
      <c r="R3" s="442"/>
      <c r="S3" s="23"/>
    </row>
    <row r="4" spans="1:19" ht="13" x14ac:dyDescent="0.35">
      <c r="A4" s="444" t="s">
        <v>275</v>
      </c>
      <c r="B4" s="445"/>
      <c r="C4" s="423"/>
      <c r="D4" s="526"/>
      <c r="E4" s="441" t="s">
        <v>101</v>
      </c>
      <c r="F4" s="442">
        <v>4417</v>
      </c>
      <c r="G4" s="442">
        <v>0</v>
      </c>
      <c r="H4" s="442">
        <v>0</v>
      </c>
      <c r="I4" s="442">
        <v>20000</v>
      </c>
      <c r="J4" s="442">
        <v>7500</v>
      </c>
      <c r="K4" s="442">
        <v>0</v>
      </c>
      <c r="L4" s="442">
        <v>0</v>
      </c>
      <c r="M4" s="442">
        <v>0</v>
      </c>
      <c r="N4" s="442">
        <v>500</v>
      </c>
      <c r="O4" s="442">
        <v>0</v>
      </c>
      <c r="P4" s="442">
        <v>200</v>
      </c>
      <c r="Q4" s="447">
        <f>SUM(F4:P4)</f>
        <v>32617</v>
      </c>
      <c r="R4" s="442"/>
      <c r="S4" s="23"/>
    </row>
    <row r="5" spans="1:19" x14ac:dyDescent="0.35">
      <c r="A5" s="440"/>
      <c r="B5" s="441"/>
      <c r="E5" s="513" t="s">
        <v>259</v>
      </c>
      <c r="F5" s="442">
        <v>4417</v>
      </c>
      <c r="G5" s="442">
        <v>19000</v>
      </c>
      <c r="H5" s="442">
        <v>0</v>
      </c>
      <c r="I5" s="442">
        <v>20644.84</v>
      </c>
      <c r="J5" s="442">
        <v>7500</v>
      </c>
      <c r="K5" s="442">
        <v>78239.81</v>
      </c>
      <c r="L5" s="442">
        <v>0</v>
      </c>
      <c r="M5" s="442">
        <v>48</v>
      </c>
      <c r="N5" s="442">
        <v>19650.38</v>
      </c>
      <c r="O5" s="442">
        <v>0</v>
      </c>
      <c r="P5" s="442">
        <v>0</v>
      </c>
      <c r="Q5" s="447">
        <f>SUM(F5:P5)</f>
        <v>149500.03</v>
      </c>
      <c r="R5" s="442"/>
      <c r="S5" s="23"/>
    </row>
    <row r="6" spans="1:19" ht="25" x14ac:dyDescent="0.35">
      <c r="A6" s="448" t="s">
        <v>29</v>
      </c>
      <c r="B6" s="449" t="s">
        <v>30</v>
      </c>
      <c r="C6" s="398" t="s">
        <v>269</v>
      </c>
      <c r="D6" s="527"/>
      <c r="E6" s="398" t="s">
        <v>250</v>
      </c>
      <c r="F6" s="450" t="s">
        <v>28</v>
      </c>
      <c r="G6" s="450" t="s">
        <v>294</v>
      </c>
      <c r="H6" s="451" t="s">
        <v>31</v>
      </c>
      <c r="I6" s="451" t="s">
        <v>288</v>
      </c>
      <c r="J6" s="450" t="s">
        <v>289</v>
      </c>
      <c r="K6" s="450" t="s">
        <v>278</v>
      </c>
      <c r="L6" s="450" t="s">
        <v>261</v>
      </c>
      <c r="M6" s="450" t="s">
        <v>301</v>
      </c>
      <c r="N6" s="450" t="s">
        <v>32</v>
      </c>
      <c r="O6" s="450" t="s">
        <v>306</v>
      </c>
      <c r="P6" s="450" t="s">
        <v>175</v>
      </c>
      <c r="Q6" s="450" t="s">
        <v>33</v>
      </c>
      <c r="R6" s="442"/>
      <c r="S6" s="23"/>
    </row>
    <row r="7" spans="1:19" ht="25" x14ac:dyDescent="0.35">
      <c r="A7" s="452"/>
      <c r="B7" s="453"/>
      <c r="C7" s="399"/>
      <c r="D7" s="528"/>
      <c r="E7" s="399" t="s">
        <v>251</v>
      </c>
      <c r="F7" s="454"/>
      <c r="G7" s="454"/>
      <c r="H7" s="455"/>
      <c r="I7" s="455"/>
      <c r="J7" s="456"/>
      <c r="K7" s="456"/>
      <c r="L7" s="456"/>
      <c r="M7" s="456" t="s">
        <v>302</v>
      </c>
      <c r="N7" s="456"/>
      <c r="O7" s="456" t="s">
        <v>31</v>
      </c>
      <c r="P7" s="456" t="s">
        <v>478</v>
      </c>
      <c r="Q7" s="456"/>
      <c r="R7" s="442"/>
      <c r="S7" s="23"/>
    </row>
    <row r="8" spans="1:19" x14ac:dyDescent="0.35">
      <c r="A8" s="457"/>
      <c r="B8" s="458"/>
      <c r="C8" s="400"/>
      <c r="D8" s="529"/>
      <c r="E8" s="400"/>
      <c r="F8" s="459"/>
      <c r="G8" s="459"/>
      <c r="H8" s="460"/>
      <c r="I8" s="460"/>
      <c r="J8" s="454"/>
      <c r="K8" s="454"/>
      <c r="L8" s="454"/>
      <c r="M8" s="454"/>
      <c r="N8" s="454"/>
      <c r="O8" s="454"/>
      <c r="P8" s="454"/>
      <c r="Q8" s="454"/>
      <c r="R8" s="442"/>
      <c r="S8" s="23"/>
    </row>
    <row r="9" spans="1:19" ht="25" x14ac:dyDescent="0.35">
      <c r="A9" s="665"/>
      <c r="B9" s="666"/>
      <c r="C9" s="667" t="s">
        <v>483</v>
      </c>
      <c r="D9" s="668"/>
      <c r="E9" s="667"/>
      <c r="F9" s="669"/>
      <c r="G9" s="669">
        <v>158.49</v>
      </c>
      <c r="H9" s="669"/>
      <c r="I9" s="669"/>
      <c r="J9" s="454"/>
      <c r="K9" s="454"/>
      <c r="L9" s="454"/>
      <c r="M9" s="454"/>
      <c r="N9" s="454"/>
      <c r="O9" s="454"/>
      <c r="P9" s="454"/>
      <c r="Q9" s="454"/>
      <c r="R9" s="442"/>
      <c r="S9" s="23"/>
    </row>
    <row r="10" spans="1:19" ht="16.5" customHeight="1" x14ac:dyDescent="0.35">
      <c r="A10" s="461">
        <v>44313</v>
      </c>
      <c r="B10" s="462" t="s">
        <v>290</v>
      </c>
      <c r="C10" s="401" t="s">
        <v>291</v>
      </c>
      <c r="D10" s="530" t="s">
        <v>276</v>
      </c>
      <c r="E10" s="401">
        <v>44313</v>
      </c>
      <c r="F10" s="438">
        <v>2208.5</v>
      </c>
      <c r="G10" s="438"/>
      <c r="H10" s="438"/>
      <c r="I10" s="438"/>
      <c r="J10" s="425"/>
      <c r="K10" s="438"/>
      <c r="L10" s="438"/>
      <c r="M10" s="438"/>
      <c r="N10" s="463"/>
      <c r="O10" s="463"/>
      <c r="P10" s="463"/>
      <c r="Q10" s="438">
        <f t="shared" ref="Q10:Q22" si="2">SUM(F10:N10)</f>
        <v>2208.5</v>
      </c>
      <c r="R10" s="442"/>
      <c r="S10" s="23"/>
    </row>
    <row r="11" spans="1:19" s="664" customFormat="1" ht="16.5" customHeight="1" x14ac:dyDescent="0.35">
      <c r="A11" s="655"/>
      <c r="B11" s="656" t="s">
        <v>290</v>
      </c>
      <c r="C11" s="657" t="s">
        <v>482</v>
      </c>
      <c r="D11" s="658" t="s">
        <v>276</v>
      </c>
      <c r="E11" s="657"/>
      <c r="F11" s="659"/>
      <c r="G11" s="659"/>
      <c r="H11" s="659"/>
      <c r="I11" s="659"/>
      <c r="J11" s="660"/>
      <c r="K11" s="659"/>
      <c r="L11" s="659">
        <v>150</v>
      </c>
      <c r="M11" s="659"/>
      <c r="N11" s="661"/>
      <c r="O11" s="661"/>
      <c r="P11" s="661"/>
      <c r="Q11" s="659"/>
      <c r="R11" s="662"/>
      <c r="S11" s="663"/>
    </row>
    <row r="12" spans="1:19" ht="17.25" customHeight="1" x14ac:dyDescent="0.35">
      <c r="A12" s="461">
        <v>44326</v>
      </c>
      <c r="B12" s="462" t="s">
        <v>292</v>
      </c>
      <c r="C12" s="401" t="s">
        <v>293</v>
      </c>
      <c r="D12" s="530" t="s">
        <v>276</v>
      </c>
      <c r="E12" s="401">
        <v>44326</v>
      </c>
      <c r="F12" s="438"/>
      <c r="G12" s="438"/>
      <c r="H12" s="438"/>
      <c r="I12" s="438"/>
      <c r="J12" s="425"/>
      <c r="K12" s="438"/>
      <c r="L12" s="438"/>
      <c r="M12" s="438"/>
      <c r="N12" s="463">
        <v>578.58000000000004</v>
      </c>
      <c r="O12" s="463"/>
      <c r="P12" s="463"/>
      <c r="Q12" s="438">
        <f t="shared" si="2"/>
        <v>578.58000000000004</v>
      </c>
      <c r="R12" s="442"/>
      <c r="S12" s="23"/>
    </row>
    <row r="13" spans="1:19" ht="18" customHeight="1" x14ac:dyDescent="0.35">
      <c r="A13" s="465">
        <v>44414</v>
      </c>
      <c r="B13" s="469" t="s">
        <v>320</v>
      </c>
      <c r="C13" s="402" t="s">
        <v>321</v>
      </c>
      <c r="D13" s="531" t="s">
        <v>276</v>
      </c>
      <c r="E13" s="402">
        <v>44414</v>
      </c>
      <c r="F13" s="467"/>
      <c r="G13" s="467">
        <v>17892</v>
      </c>
      <c r="H13" s="467"/>
      <c r="I13" s="467"/>
      <c r="J13" s="425"/>
      <c r="K13" s="439"/>
      <c r="L13" s="467"/>
      <c r="M13" s="467"/>
      <c r="N13" s="466"/>
      <c r="O13" s="466"/>
      <c r="P13" s="466"/>
      <c r="Q13" s="438">
        <f t="shared" si="2"/>
        <v>17892</v>
      </c>
      <c r="R13" s="442"/>
      <c r="S13" s="23"/>
    </row>
    <row r="14" spans="1:19" ht="18" customHeight="1" x14ac:dyDescent="0.35">
      <c r="A14" s="465">
        <v>44442</v>
      </c>
      <c r="B14" s="470" t="s">
        <v>322</v>
      </c>
      <c r="C14" s="402" t="s">
        <v>323</v>
      </c>
      <c r="D14" s="531" t="s">
        <v>276</v>
      </c>
      <c r="E14" s="402">
        <v>44442</v>
      </c>
      <c r="F14" s="467"/>
      <c r="G14" s="467"/>
      <c r="H14" s="467"/>
      <c r="I14" s="467"/>
      <c r="J14" s="425">
        <v>7500</v>
      </c>
      <c r="K14" s="467"/>
      <c r="L14" s="467"/>
      <c r="M14" s="467"/>
      <c r="N14" s="466"/>
      <c r="O14" s="466"/>
      <c r="P14" s="466"/>
      <c r="Q14" s="438">
        <f t="shared" si="2"/>
        <v>7500</v>
      </c>
      <c r="R14" s="442"/>
      <c r="S14" s="23"/>
    </row>
    <row r="15" spans="1:19" ht="18" customHeight="1" x14ac:dyDescent="0.35">
      <c r="A15" s="465">
        <v>44454</v>
      </c>
      <c r="B15" s="470" t="s">
        <v>324</v>
      </c>
      <c r="C15" s="402" t="s">
        <v>321</v>
      </c>
      <c r="D15" s="531" t="s">
        <v>276</v>
      </c>
      <c r="E15" s="402">
        <v>44454</v>
      </c>
      <c r="F15" s="467"/>
      <c r="G15" s="467"/>
      <c r="H15" s="467"/>
      <c r="I15" s="467"/>
      <c r="J15" s="425"/>
      <c r="K15" s="467">
        <v>78239.81</v>
      </c>
      <c r="L15" s="467"/>
      <c r="M15" s="467"/>
      <c r="N15" s="468"/>
      <c r="O15" s="468"/>
      <c r="P15" s="468"/>
      <c r="Q15" s="438">
        <f t="shared" si="2"/>
        <v>78239.81</v>
      </c>
      <c r="R15" s="442"/>
      <c r="S15" s="23"/>
    </row>
    <row r="16" spans="1:19" ht="18" customHeight="1" x14ac:dyDescent="0.35">
      <c r="A16" s="465">
        <v>44461</v>
      </c>
      <c r="B16" s="470" t="s">
        <v>325</v>
      </c>
      <c r="C16" s="402" t="s">
        <v>326</v>
      </c>
      <c r="D16" s="531" t="s">
        <v>276</v>
      </c>
      <c r="E16" s="402">
        <v>44461</v>
      </c>
      <c r="F16" s="467"/>
      <c r="G16" s="467"/>
      <c r="H16" s="467"/>
      <c r="I16" s="467"/>
      <c r="J16" s="425"/>
      <c r="K16" s="467"/>
      <c r="L16" s="467"/>
      <c r="M16" s="467"/>
      <c r="N16" s="468"/>
      <c r="O16" s="468"/>
      <c r="P16" s="468">
        <v>20644.84</v>
      </c>
      <c r="Q16" s="438">
        <f t="shared" si="2"/>
        <v>0</v>
      </c>
      <c r="R16" s="442"/>
      <c r="S16" s="23" t="s">
        <v>8</v>
      </c>
    </row>
    <row r="17" spans="1:19" ht="18" customHeight="1" x14ac:dyDescent="0.35">
      <c r="A17" s="464">
        <v>44468</v>
      </c>
      <c r="B17" s="471" t="s">
        <v>290</v>
      </c>
      <c r="C17" s="403" t="s">
        <v>291</v>
      </c>
      <c r="D17" s="532" t="s">
        <v>276</v>
      </c>
      <c r="E17" s="403">
        <v>44468</v>
      </c>
      <c r="F17" s="468">
        <v>2208.5</v>
      </c>
      <c r="G17" s="468"/>
      <c r="H17" s="468"/>
      <c r="I17" s="468"/>
      <c r="J17" s="425"/>
      <c r="K17" s="467"/>
      <c r="L17" s="467"/>
      <c r="M17" s="467"/>
      <c r="N17" s="468"/>
      <c r="O17" s="468"/>
      <c r="P17" s="468"/>
      <c r="Q17" s="438">
        <f t="shared" si="2"/>
        <v>2208.5</v>
      </c>
      <c r="R17" s="442"/>
      <c r="S17" s="23"/>
    </row>
    <row r="18" spans="1:19" ht="18" customHeight="1" x14ac:dyDescent="0.35">
      <c r="A18" s="464">
        <v>44477</v>
      </c>
      <c r="B18" s="471" t="s">
        <v>320</v>
      </c>
      <c r="C18" s="403" t="s">
        <v>321</v>
      </c>
      <c r="D18" s="532" t="s">
        <v>276</v>
      </c>
      <c r="E18" s="403">
        <v>44477</v>
      </c>
      <c r="F18" s="468"/>
      <c r="G18" s="468">
        <v>1108</v>
      </c>
      <c r="H18" s="468"/>
      <c r="I18" s="468"/>
      <c r="J18" s="425"/>
      <c r="K18" s="467"/>
      <c r="L18" s="468"/>
      <c r="M18" s="468"/>
      <c r="N18" s="468"/>
      <c r="O18" s="468"/>
      <c r="P18" s="468"/>
      <c r="Q18" s="438">
        <f t="shared" si="2"/>
        <v>1108</v>
      </c>
      <c r="R18" s="442"/>
      <c r="S18" s="23"/>
    </row>
    <row r="19" spans="1:19" ht="18" customHeight="1" x14ac:dyDescent="0.35">
      <c r="A19" s="464"/>
      <c r="B19" s="471" t="s">
        <v>477</v>
      </c>
      <c r="C19" s="403" t="s">
        <v>31</v>
      </c>
      <c r="D19" s="532" t="s">
        <v>319</v>
      </c>
      <c r="E19" s="403"/>
      <c r="F19" s="468"/>
      <c r="G19" s="468"/>
      <c r="H19" s="468"/>
      <c r="I19" s="468"/>
      <c r="J19" s="425"/>
      <c r="K19" s="467"/>
      <c r="L19" s="468"/>
      <c r="M19" s="468"/>
      <c r="N19" s="468"/>
      <c r="O19" s="468">
        <v>1.19</v>
      </c>
      <c r="P19" s="468"/>
      <c r="Q19" s="438">
        <f t="shared" si="2"/>
        <v>0</v>
      </c>
      <c r="R19" s="442"/>
      <c r="S19" s="23"/>
    </row>
    <row r="20" spans="1:19" ht="18" customHeight="1" x14ac:dyDescent="0.35">
      <c r="A20" s="464">
        <v>44629</v>
      </c>
      <c r="B20" s="471" t="s">
        <v>475</v>
      </c>
      <c r="C20" s="403" t="s">
        <v>476</v>
      </c>
      <c r="D20" s="532" t="s">
        <v>276</v>
      </c>
      <c r="E20" s="403">
        <v>44629</v>
      </c>
      <c r="F20" s="468"/>
      <c r="G20" s="468"/>
      <c r="H20" s="468"/>
      <c r="I20" s="468"/>
      <c r="J20" s="467"/>
      <c r="K20" s="467"/>
      <c r="L20" s="468"/>
      <c r="M20" s="468"/>
      <c r="N20" s="468"/>
      <c r="O20" s="468"/>
      <c r="P20" s="468">
        <v>125</v>
      </c>
      <c r="Q20" s="438">
        <f>SUM(F20:P20)</f>
        <v>125</v>
      </c>
      <c r="R20" s="442"/>
      <c r="S20" s="23"/>
    </row>
    <row r="21" spans="1:19" ht="27.75" customHeight="1" x14ac:dyDescent="0.35">
      <c r="A21" s="464">
        <v>44651</v>
      </c>
      <c r="B21" s="471" t="s">
        <v>477</v>
      </c>
      <c r="C21" s="403" t="s">
        <v>31</v>
      </c>
      <c r="D21" s="532" t="s">
        <v>276</v>
      </c>
      <c r="E21" s="403">
        <v>44651</v>
      </c>
      <c r="F21" s="468"/>
      <c r="G21" s="468"/>
      <c r="H21" s="468"/>
      <c r="I21" s="468"/>
      <c r="J21" s="467"/>
      <c r="K21" s="467"/>
      <c r="L21" s="468"/>
      <c r="M21" s="468"/>
      <c r="N21" s="468"/>
      <c r="O21" s="468">
        <v>10.47</v>
      </c>
      <c r="P21" s="468"/>
      <c r="Q21" s="438">
        <f>SUM(F21:P21)</f>
        <v>10.47</v>
      </c>
      <c r="R21" s="442"/>
      <c r="S21" s="23"/>
    </row>
    <row r="22" spans="1:19" ht="18" customHeight="1" x14ac:dyDescent="0.35">
      <c r="A22" s="464"/>
      <c r="B22" s="471"/>
      <c r="C22" s="403"/>
      <c r="D22" s="532"/>
      <c r="E22" s="403"/>
      <c r="F22" s="468"/>
      <c r="G22" s="468"/>
      <c r="H22" s="468"/>
      <c r="I22" s="468"/>
      <c r="J22" s="467"/>
      <c r="K22" s="467"/>
      <c r="L22" s="467"/>
      <c r="M22" s="467"/>
      <c r="N22" s="468"/>
      <c r="O22" s="468"/>
      <c r="P22" s="468"/>
      <c r="Q22" s="438">
        <f t="shared" si="2"/>
        <v>0</v>
      </c>
      <c r="R22" s="442"/>
      <c r="S22" s="23"/>
    </row>
    <row r="23" spans="1:19" ht="13" thickBot="1" x14ac:dyDescent="0.4">
      <c r="A23" s="472"/>
      <c r="B23" s="472"/>
      <c r="C23" s="424"/>
      <c r="D23" s="533"/>
      <c r="E23" s="514"/>
      <c r="F23" s="473">
        <f t="shared" ref="F23:P23" si="3">SUM(F8:F22)</f>
        <v>4417</v>
      </c>
      <c r="G23" s="473">
        <f t="shared" si="3"/>
        <v>19158.490000000002</v>
      </c>
      <c r="H23" s="473">
        <f t="shared" si="3"/>
        <v>0</v>
      </c>
      <c r="I23" s="473">
        <f t="shared" si="3"/>
        <v>0</v>
      </c>
      <c r="J23" s="473">
        <f t="shared" si="3"/>
        <v>7500</v>
      </c>
      <c r="K23" s="473">
        <f t="shared" si="3"/>
        <v>78239.81</v>
      </c>
      <c r="L23" s="473">
        <f t="shared" si="3"/>
        <v>150</v>
      </c>
      <c r="M23" s="473">
        <f t="shared" si="3"/>
        <v>0</v>
      </c>
      <c r="N23" s="473">
        <f t="shared" si="3"/>
        <v>578.58000000000004</v>
      </c>
      <c r="O23" s="473">
        <f t="shared" si="3"/>
        <v>11.66</v>
      </c>
      <c r="P23" s="473">
        <f t="shared" si="3"/>
        <v>20769.84</v>
      </c>
      <c r="Q23" s="473">
        <f>SUM(F23:P23)</f>
        <v>130825.38</v>
      </c>
      <c r="R23" s="442"/>
      <c r="S23" s="23"/>
    </row>
    <row r="24" spans="1:19" ht="13" thickTop="1" x14ac:dyDescent="0.35">
      <c r="A24" s="440"/>
      <c r="B24" s="441"/>
      <c r="E24" s="441"/>
      <c r="F24" s="442"/>
      <c r="G24" s="442"/>
      <c r="H24" s="442"/>
      <c r="I24" s="442"/>
      <c r="J24" s="442"/>
      <c r="K24" s="442"/>
      <c r="L24" s="442"/>
      <c r="M24" s="442"/>
      <c r="N24" s="442"/>
      <c r="O24" s="442"/>
      <c r="P24" s="442"/>
      <c r="Q24" s="447"/>
      <c r="R24" s="442"/>
      <c r="S24" s="23"/>
    </row>
    <row r="25" spans="1:19" x14ac:dyDescent="0.35">
      <c r="A25" s="440"/>
      <c r="B25" s="441"/>
      <c r="E25" s="441"/>
      <c r="F25" s="442"/>
      <c r="G25" s="442"/>
      <c r="H25" s="442"/>
      <c r="I25" s="442"/>
      <c r="J25" s="442"/>
      <c r="K25" s="442"/>
      <c r="L25" s="442"/>
      <c r="M25" s="442"/>
      <c r="N25" s="442"/>
      <c r="O25" s="442"/>
      <c r="P25" s="442"/>
      <c r="Q25" s="447"/>
      <c r="R25" s="442"/>
      <c r="S25" s="23"/>
    </row>
    <row r="26" spans="1:19" x14ac:dyDescent="0.35">
      <c r="A26" s="440"/>
      <c r="B26" s="441"/>
      <c r="E26" s="441"/>
      <c r="F26" s="442"/>
      <c r="G26" s="442"/>
      <c r="H26" s="442"/>
      <c r="I26" s="442"/>
      <c r="J26" s="442"/>
      <c r="K26" s="442"/>
      <c r="L26" s="442"/>
      <c r="M26" s="442"/>
      <c r="N26" s="442"/>
      <c r="O26" s="442"/>
      <c r="P26" s="442"/>
      <c r="Q26" s="447"/>
      <c r="R26" s="442"/>
      <c r="S26" s="23"/>
    </row>
    <row r="27" spans="1:19" x14ac:dyDescent="0.35">
      <c r="A27" s="440"/>
      <c r="B27" s="441"/>
      <c r="E27" s="441"/>
      <c r="F27" s="442"/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7"/>
      <c r="R27" s="441"/>
    </row>
    <row r="28" spans="1:19" x14ac:dyDescent="0.35">
      <c r="A28" s="440"/>
      <c r="B28" s="441"/>
      <c r="E28" s="441"/>
      <c r="F28" s="442"/>
      <c r="G28" s="442"/>
      <c r="H28" s="442"/>
      <c r="I28" s="442"/>
      <c r="J28" s="442"/>
      <c r="K28" s="442"/>
      <c r="L28" s="442"/>
      <c r="M28" s="442"/>
      <c r="N28" s="442"/>
      <c r="O28" s="442"/>
      <c r="P28" s="442"/>
      <c r="Q28" s="447"/>
      <c r="R28" s="441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4294967293" r:id="rId1"/>
  <headerFooter alignWithMargins="0">
    <oddHeader>&amp;A</oddHeader>
    <oddFooter>&amp;L&amp;F&amp;R&amp;D :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CBB78-681D-40FF-8925-1118F04EADD5}">
  <dimension ref="A2:Q144"/>
  <sheetViews>
    <sheetView topLeftCell="A7" workbookViewId="0">
      <selection activeCell="G26" sqref="G26"/>
    </sheetView>
  </sheetViews>
  <sheetFormatPr defaultColWidth="7.765625" defaultRowHeight="12.5" x14ac:dyDescent="0.25"/>
  <cols>
    <col min="1" max="1" width="10.84375" style="550" customWidth="1"/>
    <col min="2" max="2" width="1.4609375" style="550" customWidth="1"/>
    <col min="3" max="3" width="21.53515625" style="550" customWidth="1"/>
    <col min="4" max="4" width="23.07421875" style="550" customWidth="1"/>
    <col min="5" max="5" width="15.61328125" style="550" customWidth="1"/>
    <col min="6" max="6" width="14.23046875" style="551" customWidth="1"/>
    <col min="7" max="7" width="22.61328125" style="550" customWidth="1"/>
    <col min="8" max="16384" width="7.765625" style="550"/>
  </cols>
  <sheetData>
    <row r="2" spans="1:17" ht="13" x14ac:dyDescent="0.3">
      <c r="A2" s="558"/>
    </row>
    <row r="3" spans="1:17" ht="13" x14ac:dyDescent="0.3">
      <c r="A3" s="558"/>
    </row>
    <row r="5" spans="1:17" ht="13" x14ac:dyDescent="0.3">
      <c r="A5" s="558" t="s">
        <v>273</v>
      </c>
    </row>
    <row r="6" spans="1:17" ht="13" x14ac:dyDescent="0.3">
      <c r="A6" s="556"/>
      <c r="B6" s="563"/>
      <c r="C6" s="552"/>
    </row>
    <row r="7" spans="1:17" ht="13" x14ac:dyDescent="0.3">
      <c r="A7" s="556"/>
      <c r="B7" s="563"/>
      <c r="C7" s="552"/>
    </row>
    <row r="8" spans="1:17" s="558" customFormat="1" ht="13" x14ac:dyDescent="0.3">
      <c r="A8" s="556"/>
      <c r="B8" s="563"/>
      <c r="C8" s="552"/>
      <c r="D8" s="550"/>
      <c r="E8" s="550"/>
      <c r="F8" s="551"/>
      <c r="G8" s="550"/>
      <c r="N8" s="550"/>
      <c r="O8" s="550"/>
      <c r="P8" s="551"/>
      <c r="Q8" s="552"/>
    </row>
    <row r="9" spans="1:17" s="558" customFormat="1" ht="13" x14ac:dyDescent="0.3">
      <c r="A9" s="567" t="s">
        <v>364</v>
      </c>
      <c r="B9" s="563"/>
      <c r="C9" s="552"/>
      <c r="D9" s="550"/>
      <c r="E9" s="550"/>
      <c r="F9" s="566"/>
      <c r="G9" s="550"/>
      <c r="H9" s="550"/>
    </row>
    <row r="10" spans="1:17" s="558" customFormat="1" ht="13" x14ac:dyDescent="0.3">
      <c r="A10" s="567"/>
      <c r="B10" s="563"/>
      <c r="C10" s="552"/>
      <c r="D10" s="550"/>
      <c r="E10" s="550"/>
      <c r="F10" s="566"/>
      <c r="G10" s="550"/>
      <c r="H10" s="550"/>
    </row>
    <row r="11" spans="1:17" ht="13" x14ac:dyDescent="0.3">
      <c r="A11" s="565"/>
      <c r="B11" s="563"/>
      <c r="C11" s="562" t="s">
        <v>356</v>
      </c>
      <c r="D11" s="558" t="s">
        <v>215</v>
      </c>
      <c r="E11" s="558" t="s">
        <v>355</v>
      </c>
      <c r="F11" s="561" t="s">
        <v>354</v>
      </c>
      <c r="G11" s="558"/>
    </row>
    <row r="12" spans="1:17" ht="13" x14ac:dyDescent="0.3">
      <c r="A12" s="556" t="s">
        <v>360</v>
      </c>
      <c r="B12" s="563"/>
      <c r="C12" s="552" t="s">
        <v>359</v>
      </c>
      <c r="D12" s="550" t="s">
        <v>363</v>
      </c>
      <c r="E12" s="550" t="s">
        <v>363</v>
      </c>
      <c r="F12" s="559">
        <v>596.30999999999995</v>
      </c>
      <c r="G12" s="558"/>
    </row>
    <row r="13" spans="1:17" ht="13" x14ac:dyDescent="0.3">
      <c r="A13" s="556" t="s">
        <v>360</v>
      </c>
      <c r="B13" s="563"/>
      <c r="C13" s="552" t="s">
        <v>362</v>
      </c>
      <c r="D13" s="550" t="s">
        <v>366</v>
      </c>
      <c r="E13" s="550" t="s">
        <v>367</v>
      </c>
      <c r="F13" s="559">
        <v>9</v>
      </c>
      <c r="G13" s="558"/>
    </row>
    <row r="14" spans="1:17" ht="13" x14ac:dyDescent="0.3">
      <c r="A14" s="556" t="s">
        <v>360</v>
      </c>
      <c r="B14" s="563"/>
      <c r="C14" s="552" t="s">
        <v>292</v>
      </c>
      <c r="D14" s="550" t="s">
        <v>361</v>
      </c>
      <c r="E14" s="550" t="s">
        <v>292</v>
      </c>
      <c r="F14" s="559">
        <v>18.600000000000001</v>
      </c>
      <c r="G14" s="558"/>
    </row>
    <row r="15" spans="1:17" ht="13" x14ac:dyDescent="0.3">
      <c r="A15" s="556" t="s">
        <v>360</v>
      </c>
      <c r="B15" s="563"/>
      <c r="C15" s="552" t="s">
        <v>359</v>
      </c>
      <c r="D15" s="550" t="s">
        <v>371</v>
      </c>
      <c r="E15" s="550" t="s">
        <v>79</v>
      </c>
      <c r="F15" s="559">
        <v>151.58000000000001</v>
      </c>
      <c r="G15" s="558"/>
    </row>
    <row r="16" spans="1:17" ht="13" x14ac:dyDescent="0.3">
      <c r="A16" s="556" t="s">
        <v>360</v>
      </c>
      <c r="B16" s="563"/>
      <c r="C16" s="552" t="s">
        <v>359</v>
      </c>
      <c r="D16" s="550" t="s">
        <v>358</v>
      </c>
      <c r="E16" s="550" t="s">
        <v>357</v>
      </c>
      <c r="F16" s="561">
        <v>30</v>
      </c>
    </row>
    <row r="17" spans="1:7" ht="13" x14ac:dyDescent="0.3">
      <c r="A17" s="590" t="s">
        <v>360</v>
      </c>
      <c r="C17" s="550" t="s">
        <v>460</v>
      </c>
      <c r="D17" s="550" t="s">
        <v>461</v>
      </c>
      <c r="E17" s="550" t="s">
        <v>367</v>
      </c>
      <c r="F17" s="561">
        <v>29.95</v>
      </c>
      <c r="G17" s="550" t="s">
        <v>8</v>
      </c>
    </row>
    <row r="18" spans="1:7" ht="13" x14ac:dyDescent="0.3">
      <c r="A18" s="590"/>
      <c r="F18" s="561"/>
    </row>
    <row r="19" spans="1:7" ht="13" x14ac:dyDescent="0.3">
      <c r="A19" s="556"/>
      <c r="B19" s="563"/>
      <c r="C19" s="552"/>
      <c r="F19" s="561">
        <f>SUM(F12:F17)</f>
        <v>835.44</v>
      </c>
    </row>
    <row r="20" spans="1:7" ht="13" x14ac:dyDescent="0.3">
      <c r="A20" s="556"/>
      <c r="B20" s="563"/>
      <c r="C20" s="552"/>
    </row>
    <row r="21" spans="1:7" ht="13" x14ac:dyDescent="0.3">
      <c r="A21" s="564" t="s">
        <v>365</v>
      </c>
      <c r="B21" s="563"/>
      <c r="C21" s="552"/>
      <c r="F21" s="561"/>
    </row>
    <row r="22" spans="1:7" ht="13" x14ac:dyDescent="0.3">
      <c r="A22" s="556"/>
      <c r="B22" s="563"/>
      <c r="C22" s="562" t="s">
        <v>356</v>
      </c>
      <c r="D22" s="558" t="s">
        <v>215</v>
      </c>
      <c r="E22" s="558" t="s">
        <v>355</v>
      </c>
      <c r="F22" s="561" t="s">
        <v>354</v>
      </c>
    </row>
    <row r="23" spans="1:7" ht="13" x14ac:dyDescent="0.3">
      <c r="A23" s="556" t="s">
        <v>318</v>
      </c>
      <c r="B23" s="560"/>
      <c r="C23" s="552" t="s">
        <v>353</v>
      </c>
      <c r="D23" s="550" t="s">
        <v>352</v>
      </c>
      <c r="E23" s="550" t="s">
        <v>352</v>
      </c>
      <c r="F23" s="559">
        <v>18</v>
      </c>
      <c r="G23" s="558"/>
    </row>
    <row r="24" spans="1:7" ht="13" x14ac:dyDescent="0.3">
      <c r="A24" s="556" t="s">
        <v>318</v>
      </c>
      <c r="C24" s="555" t="s">
        <v>351</v>
      </c>
      <c r="D24" s="554" t="s">
        <v>350</v>
      </c>
      <c r="E24" s="554" t="s">
        <v>349</v>
      </c>
      <c r="F24" s="557">
        <v>22</v>
      </c>
    </row>
    <row r="25" spans="1:7" ht="13" x14ac:dyDescent="0.3">
      <c r="A25" s="556" t="s">
        <v>360</v>
      </c>
      <c r="C25" s="555" t="s">
        <v>368</v>
      </c>
      <c r="D25" s="554" t="s">
        <v>369</v>
      </c>
      <c r="E25" s="554" t="s">
        <v>370</v>
      </c>
      <c r="F25" s="621">
        <v>699.13</v>
      </c>
    </row>
    <row r="26" spans="1:7" ht="13" x14ac:dyDescent="0.3">
      <c r="A26" s="556" t="s">
        <v>360</v>
      </c>
      <c r="C26" s="555" t="s">
        <v>373</v>
      </c>
      <c r="D26" s="554" t="s">
        <v>372</v>
      </c>
      <c r="E26" s="554" t="s">
        <v>374</v>
      </c>
      <c r="F26" s="621">
        <v>108</v>
      </c>
    </row>
    <row r="27" spans="1:7" ht="13" x14ac:dyDescent="0.3">
      <c r="A27" s="556" t="s">
        <v>360</v>
      </c>
      <c r="C27" s="555" t="s">
        <v>375</v>
      </c>
      <c r="D27" s="554" t="s">
        <v>376</v>
      </c>
      <c r="E27" s="554" t="s">
        <v>377</v>
      </c>
      <c r="F27" s="557">
        <v>15.35</v>
      </c>
    </row>
    <row r="28" spans="1:7" ht="13" x14ac:dyDescent="0.3">
      <c r="A28" s="556"/>
      <c r="C28" s="555"/>
      <c r="D28" s="554"/>
      <c r="E28" s="554"/>
      <c r="F28" s="557"/>
    </row>
    <row r="29" spans="1:7" ht="13" x14ac:dyDescent="0.3">
      <c r="A29" s="556"/>
      <c r="C29" s="555"/>
      <c r="D29" s="554"/>
      <c r="E29" s="554"/>
      <c r="F29" s="553">
        <f>SUM(F23:F27)</f>
        <v>862.48</v>
      </c>
    </row>
    <row r="30" spans="1:7" x14ac:dyDescent="0.25">
      <c r="C30" s="552"/>
      <c r="D30" s="552"/>
    </row>
    <row r="31" spans="1:7" x14ac:dyDescent="0.25">
      <c r="C31" s="552"/>
      <c r="D31" s="552"/>
    </row>
    <row r="32" spans="1:7" x14ac:dyDescent="0.25">
      <c r="C32" s="552"/>
      <c r="D32" s="552"/>
    </row>
    <row r="33" spans="3:4" x14ac:dyDescent="0.25">
      <c r="C33" s="552"/>
      <c r="D33" s="552"/>
    </row>
    <row r="34" spans="3:4" x14ac:dyDescent="0.25">
      <c r="C34" s="552"/>
      <c r="D34" s="552"/>
    </row>
    <row r="35" spans="3:4" x14ac:dyDescent="0.25">
      <c r="C35" s="552"/>
      <c r="D35" s="552"/>
    </row>
    <row r="36" spans="3:4" x14ac:dyDescent="0.25">
      <c r="C36" s="552"/>
      <c r="D36" s="552"/>
    </row>
    <row r="37" spans="3:4" x14ac:dyDescent="0.25">
      <c r="C37" s="552"/>
      <c r="D37" s="552"/>
    </row>
    <row r="38" spans="3:4" x14ac:dyDescent="0.25">
      <c r="C38" s="552"/>
      <c r="D38" s="552"/>
    </row>
    <row r="39" spans="3:4" x14ac:dyDescent="0.25">
      <c r="C39" s="552"/>
      <c r="D39" s="552"/>
    </row>
    <row r="40" spans="3:4" x14ac:dyDescent="0.25">
      <c r="C40" s="552"/>
      <c r="D40" s="552"/>
    </row>
    <row r="41" spans="3:4" x14ac:dyDescent="0.25">
      <c r="C41" s="552"/>
      <c r="D41" s="552"/>
    </row>
    <row r="42" spans="3:4" x14ac:dyDescent="0.25">
      <c r="C42" s="552"/>
      <c r="D42" s="552"/>
    </row>
    <row r="43" spans="3:4" x14ac:dyDescent="0.25">
      <c r="C43" s="552"/>
      <c r="D43" s="552"/>
    </row>
    <row r="44" spans="3:4" x14ac:dyDescent="0.25">
      <c r="C44" s="552"/>
      <c r="D44" s="552"/>
    </row>
    <row r="45" spans="3:4" x14ac:dyDescent="0.25">
      <c r="C45" s="552"/>
      <c r="D45" s="552"/>
    </row>
    <row r="46" spans="3:4" x14ac:dyDescent="0.25">
      <c r="C46" s="552"/>
      <c r="D46" s="552"/>
    </row>
    <row r="47" spans="3:4" x14ac:dyDescent="0.25">
      <c r="C47" s="552"/>
      <c r="D47" s="552"/>
    </row>
    <row r="48" spans="3:4" x14ac:dyDescent="0.25">
      <c r="C48" s="552"/>
      <c r="D48" s="552"/>
    </row>
    <row r="49" spans="3:4" x14ac:dyDescent="0.25">
      <c r="C49" s="552"/>
      <c r="D49" s="552"/>
    </row>
    <row r="50" spans="3:4" x14ac:dyDescent="0.25">
      <c r="C50" s="552"/>
      <c r="D50" s="552"/>
    </row>
    <row r="51" spans="3:4" x14ac:dyDescent="0.25">
      <c r="C51" s="552"/>
      <c r="D51" s="552"/>
    </row>
    <row r="52" spans="3:4" x14ac:dyDescent="0.25">
      <c r="C52" s="552"/>
      <c r="D52" s="552"/>
    </row>
    <row r="53" spans="3:4" x14ac:dyDescent="0.25">
      <c r="C53" s="552"/>
      <c r="D53" s="552"/>
    </row>
    <row r="54" spans="3:4" x14ac:dyDescent="0.25">
      <c r="C54" s="552"/>
      <c r="D54" s="552"/>
    </row>
    <row r="55" spans="3:4" x14ac:dyDescent="0.25">
      <c r="C55" s="552"/>
      <c r="D55" s="552"/>
    </row>
    <row r="56" spans="3:4" x14ac:dyDescent="0.25">
      <c r="C56" s="552"/>
      <c r="D56" s="552"/>
    </row>
    <row r="57" spans="3:4" x14ac:dyDescent="0.25">
      <c r="C57" s="552"/>
      <c r="D57" s="552"/>
    </row>
    <row r="58" spans="3:4" x14ac:dyDescent="0.25">
      <c r="C58" s="552"/>
      <c r="D58" s="552"/>
    </row>
    <row r="59" spans="3:4" x14ac:dyDescent="0.25">
      <c r="C59" s="552"/>
      <c r="D59" s="552"/>
    </row>
    <row r="60" spans="3:4" x14ac:dyDescent="0.25">
      <c r="C60" s="552"/>
      <c r="D60" s="552"/>
    </row>
    <row r="61" spans="3:4" x14ac:dyDescent="0.25">
      <c r="C61" s="552"/>
      <c r="D61" s="552"/>
    </row>
    <row r="62" spans="3:4" x14ac:dyDescent="0.25">
      <c r="C62" s="552"/>
      <c r="D62" s="552"/>
    </row>
    <row r="63" spans="3:4" x14ac:dyDescent="0.25">
      <c r="C63" s="552"/>
      <c r="D63" s="552"/>
    </row>
    <row r="64" spans="3:4" x14ac:dyDescent="0.25">
      <c r="C64" s="552"/>
      <c r="D64" s="552"/>
    </row>
    <row r="65" spans="3:4" x14ac:dyDescent="0.25">
      <c r="C65" s="552"/>
      <c r="D65" s="552"/>
    </row>
    <row r="66" spans="3:4" x14ac:dyDescent="0.25">
      <c r="C66" s="552"/>
      <c r="D66" s="552"/>
    </row>
    <row r="67" spans="3:4" x14ac:dyDescent="0.25">
      <c r="C67" s="552"/>
      <c r="D67" s="552"/>
    </row>
    <row r="68" spans="3:4" x14ac:dyDescent="0.25">
      <c r="C68" s="552"/>
      <c r="D68" s="552"/>
    </row>
    <row r="69" spans="3:4" x14ac:dyDescent="0.25">
      <c r="C69" s="552"/>
      <c r="D69" s="552"/>
    </row>
    <row r="70" spans="3:4" x14ac:dyDescent="0.25">
      <c r="C70" s="552"/>
      <c r="D70" s="552"/>
    </row>
    <row r="71" spans="3:4" x14ac:dyDescent="0.25">
      <c r="C71" s="552"/>
      <c r="D71" s="552"/>
    </row>
    <row r="72" spans="3:4" x14ac:dyDescent="0.25">
      <c r="C72" s="552"/>
      <c r="D72" s="552"/>
    </row>
    <row r="73" spans="3:4" x14ac:dyDescent="0.25">
      <c r="C73" s="552"/>
      <c r="D73" s="552"/>
    </row>
    <row r="74" spans="3:4" x14ac:dyDescent="0.25">
      <c r="C74" s="552"/>
      <c r="D74" s="552"/>
    </row>
    <row r="75" spans="3:4" x14ac:dyDescent="0.25">
      <c r="C75" s="552"/>
      <c r="D75" s="552"/>
    </row>
    <row r="76" spans="3:4" x14ac:dyDescent="0.25">
      <c r="C76" s="552"/>
      <c r="D76" s="552"/>
    </row>
    <row r="77" spans="3:4" x14ac:dyDescent="0.25">
      <c r="C77" s="552"/>
      <c r="D77" s="552"/>
    </row>
    <row r="78" spans="3:4" x14ac:dyDescent="0.25">
      <c r="C78" s="552"/>
      <c r="D78" s="552"/>
    </row>
    <row r="79" spans="3:4" x14ac:dyDescent="0.25">
      <c r="C79" s="552"/>
      <c r="D79" s="552"/>
    </row>
    <row r="80" spans="3:4" x14ac:dyDescent="0.25">
      <c r="C80" s="552"/>
      <c r="D80" s="552"/>
    </row>
    <row r="81" spans="3:4" x14ac:dyDescent="0.25">
      <c r="C81" s="552"/>
      <c r="D81" s="552"/>
    </row>
    <row r="82" spans="3:4" x14ac:dyDescent="0.25">
      <c r="C82" s="552"/>
      <c r="D82" s="552"/>
    </row>
    <row r="83" spans="3:4" x14ac:dyDescent="0.25">
      <c r="C83" s="552"/>
      <c r="D83" s="552"/>
    </row>
    <row r="84" spans="3:4" x14ac:dyDescent="0.25">
      <c r="C84" s="552"/>
      <c r="D84" s="552"/>
    </row>
    <row r="85" spans="3:4" x14ac:dyDescent="0.25">
      <c r="C85" s="552"/>
      <c r="D85" s="552"/>
    </row>
    <row r="86" spans="3:4" x14ac:dyDescent="0.25">
      <c r="C86" s="552"/>
      <c r="D86" s="552"/>
    </row>
    <row r="87" spans="3:4" x14ac:dyDescent="0.25">
      <c r="C87" s="552"/>
      <c r="D87" s="552"/>
    </row>
    <row r="88" spans="3:4" x14ac:dyDescent="0.25">
      <c r="C88" s="552"/>
      <c r="D88" s="552"/>
    </row>
    <row r="89" spans="3:4" x14ac:dyDescent="0.25">
      <c r="C89" s="552"/>
      <c r="D89" s="552"/>
    </row>
    <row r="90" spans="3:4" x14ac:dyDescent="0.25">
      <c r="C90" s="552"/>
      <c r="D90" s="552"/>
    </row>
    <row r="91" spans="3:4" x14ac:dyDescent="0.25">
      <c r="C91" s="552"/>
      <c r="D91" s="552"/>
    </row>
    <row r="92" spans="3:4" x14ac:dyDescent="0.25">
      <c r="C92" s="552"/>
      <c r="D92" s="552"/>
    </row>
    <row r="93" spans="3:4" x14ac:dyDescent="0.25">
      <c r="C93" s="552"/>
      <c r="D93" s="552"/>
    </row>
    <row r="94" spans="3:4" x14ac:dyDescent="0.25">
      <c r="C94" s="552"/>
      <c r="D94" s="552"/>
    </row>
    <row r="95" spans="3:4" x14ac:dyDescent="0.25">
      <c r="C95" s="552"/>
      <c r="D95" s="552"/>
    </row>
    <row r="96" spans="3:4" x14ac:dyDescent="0.25">
      <c r="C96" s="552"/>
      <c r="D96" s="552"/>
    </row>
    <row r="97" spans="3:4" x14ac:dyDescent="0.25">
      <c r="C97" s="552"/>
      <c r="D97" s="552"/>
    </row>
    <row r="98" spans="3:4" x14ac:dyDescent="0.25">
      <c r="C98" s="552"/>
      <c r="D98" s="552"/>
    </row>
    <row r="99" spans="3:4" x14ac:dyDescent="0.25">
      <c r="C99" s="552"/>
      <c r="D99" s="552"/>
    </row>
    <row r="100" spans="3:4" x14ac:dyDescent="0.25">
      <c r="C100" s="552"/>
      <c r="D100" s="552"/>
    </row>
    <row r="101" spans="3:4" x14ac:dyDescent="0.25">
      <c r="C101" s="552"/>
      <c r="D101" s="552"/>
    </row>
    <row r="102" spans="3:4" x14ac:dyDescent="0.25">
      <c r="C102" s="552"/>
      <c r="D102" s="552"/>
    </row>
    <row r="103" spans="3:4" x14ac:dyDescent="0.25">
      <c r="C103" s="552"/>
      <c r="D103" s="552"/>
    </row>
    <row r="104" spans="3:4" x14ac:dyDescent="0.25">
      <c r="C104" s="552"/>
      <c r="D104" s="552"/>
    </row>
    <row r="105" spans="3:4" x14ac:dyDescent="0.25">
      <c r="C105" s="552"/>
      <c r="D105" s="552"/>
    </row>
    <row r="106" spans="3:4" x14ac:dyDescent="0.25">
      <c r="C106" s="552"/>
      <c r="D106" s="552"/>
    </row>
    <row r="107" spans="3:4" x14ac:dyDescent="0.25">
      <c r="C107" s="552"/>
      <c r="D107" s="552"/>
    </row>
    <row r="108" spans="3:4" x14ac:dyDescent="0.25">
      <c r="C108" s="552"/>
      <c r="D108" s="552"/>
    </row>
    <row r="109" spans="3:4" x14ac:dyDescent="0.25">
      <c r="C109" s="552"/>
      <c r="D109" s="552"/>
    </row>
    <row r="110" spans="3:4" x14ac:dyDescent="0.25">
      <c r="C110" s="552"/>
      <c r="D110" s="552"/>
    </row>
    <row r="111" spans="3:4" x14ac:dyDescent="0.25">
      <c r="C111" s="552"/>
      <c r="D111" s="552"/>
    </row>
    <row r="112" spans="3:4" x14ac:dyDescent="0.25">
      <c r="C112" s="552"/>
      <c r="D112" s="552"/>
    </row>
    <row r="113" spans="3:4" x14ac:dyDescent="0.25">
      <c r="C113" s="552"/>
      <c r="D113" s="552"/>
    </row>
    <row r="114" spans="3:4" x14ac:dyDescent="0.25">
      <c r="C114" s="552"/>
      <c r="D114" s="552"/>
    </row>
    <row r="115" spans="3:4" x14ac:dyDescent="0.25">
      <c r="C115" s="552"/>
      <c r="D115" s="552"/>
    </row>
    <row r="116" spans="3:4" x14ac:dyDescent="0.25">
      <c r="C116" s="552"/>
      <c r="D116" s="552"/>
    </row>
    <row r="117" spans="3:4" x14ac:dyDescent="0.25">
      <c r="C117" s="552"/>
      <c r="D117" s="552"/>
    </row>
    <row r="118" spans="3:4" x14ac:dyDescent="0.25">
      <c r="C118" s="552"/>
      <c r="D118" s="552"/>
    </row>
    <row r="119" spans="3:4" x14ac:dyDescent="0.25">
      <c r="C119" s="552"/>
      <c r="D119" s="552"/>
    </row>
    <row r="120" spans="3:4" x14ac:dyDescent="0.25">
      <c r="C120" s="552"/>
      <c r="D120" s="552"/>
    </row>
    <row r="121" spans="3:4" x14ac:dyDescent="0.25">
      <c r="C121" s="552"/>
      <c r="D121" s="552"/>
    </row>
    <row r="122" spans="3:4" x14ac:dyDescent="0.25">
      <c r="C122" s="552"/>
      <c r="D122" s="552"/>
    </row>
    <row r="123" spans="3:4" x14ac:dyDescent="0.25">
      <c r="C123" s="552"/>
      <c r="D123" s="552"/>
    </row>
    <row r="124" spans="3:4" x14ac:dyDescent="0.25">
      <c r="C124" s="552"/>
      <c r="D124" s="552"/>
    </row>
    <row r="125" spans="3:4" x14ac:dyDescent="0.25">
      <c r="C125" s="552"/>
      <c r="D125" s="552"/>
    </row>
    <row r="126" spans="3:4" x14ac:dyDescent="0.25">
      <c r="C126" s="552"/>
      <c r="D126" s="552"/>
    </row>
    <row r="127" spans="3:4" x14ac:dyDescent="0.25">
      <c r="C127" s="552"/>
      <c r="D127" s="552"/>
    </row>
    <row r="128" spans="3:4" x14ac:dyDescent="0.25">
      <c r="C128" s="552"/>
      <c r="D128" s="552"/>
    </row>
    <row r="129" spans="3:4" x14ac:dyDescent="0.25">
      <c r="C129" s="552"/>
      <c r="D129" s="552"/>
    </row>
    <row r="130" spans="3:4" x14ac:dyDescent="0.25">
      <c r="C130" s="552"/>
      <c r="D130" s="552"/>
    </row>
    <row r="131" spans="3:4" x14ac:dyDescent="0.25">
      <c r="C131" s="552"/>
      <c r="D131" s="552"/>
    </row>
    <row r="132" spans="3:4" x14ac:dyDescent="0.25">
      <c r="C132" s="552"/>
      <c r="D132" s="552"/>
    </row>
    <row r="133" spans="3:4" x14ac:dyDescent="0.25">
      <c r="C133" s="552"/>
      <c r="D133" s="552"/>
    </row>
    <row r="134" spans="3:4" x14ac:dyDescent="0.25">
      <c r="C134" s="552"/>
      <c r="D134" s="552"/>
    </row>
    <row r="135" spans="3:4" x14ac:dyDescent="0.25">
      <c r="C135" s="552"/>
      <c r="D135" s="552"/>
    </row>
    <row r="136" spans="3:4" x14ac:dyDescent="0.25">
      <c r="C136" s="552"/>
      <c r="D136" s="552"/>
    </row>
    <row r="137" spans="3:4" x14ac:dyDescent="0.25">
      <c r="C137" s="552"/>
      <c r="D137" s="552"/>
    </row>
    <row r="138" spans="3:4" x14ac:dyDescent="0.25">
      <c r="C138" s="552"/>
      <c r="D138" s="552"/>
    </row>
    <row r="139" spans="3:4" x14ac:dyDescent="0.25">
      <c r="C139" s="552"/>
      <c r="D139" s="552"/>
    </row>
    <row r="140" spans="3:4" x14ac:dyDescent="0.25">
      <c r="C140" s="552"/>
      <c r="D140" s="552"/>
    </row>
    <row r="141" spans="3:4" x14ac:dyDescent="0.25">
      <c r="C141" s="552"/>
      <c r="D141" s="552"/>
    </row>
    <row r="142" spans="3:4" x14ac:dyDescent="0.25">
      <c r="C142" s="552"/>
      <c r="D142" s="552"/>
    </row>
    <row r="143" spans="3:4" x14ac:dyDescent="0.25">
      <c r="C143" s="552"/>
      <c r="D143" s="552"/>
    </row>
    <row r="144" spans="3:4" x14ac:dyDescent="0.25">
      <c r="C144" s="552"/>
      <c r="D144" s="552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&amp;CPage 6&amp;R&amp;D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82B11-6F9A-4616-B79B-9743B876A907}">
  <dimension ref="A1:G43"/>
  <sheetViews>
    <sheetView topLeftCell="A24" workbookViewId="0">
      <selection activeCell="B43" sqref="B43"/>
    </sheetView>
  </sheetViews>
  <sheetFormatPr defaultRowHeight="12.5" x14ac:dyDescent="0.25"/>
  <cols>
    <col min="1" max="2" width="8.69140625" style="570" customWidth="1"/>
    <col min="3" max="3" width="11.84375" style="569" customWidth="1"/>
    <col min="4" max="4" width="49.4609375" style="569" customWidth="1"/>
    <col min="5" max="5" width="17.61328125" style="569" customWidth="1"/>
    <col min="6" max="6" width="8.3828125" style="568" bestFit="1" customWidth="1"/>
    <col min="7" max="7" width="8.61328125" style="550" bestFit="1" customWidth="1"/>
    <col min="8" max="16384" width="9.23046875" style="550"/>
  </cols>
  <sheetData>
    <row r="1" spans="1:7" s="573" customFormat="1" ht="25" x14ac:dyDescent="0.35">
      <c r="A1" s="576" t="s">
        <v>429</v>
      </c>
      <c r="B1" s="576" t="s">
        <v>428</v>
      </c>
      <c r="C1" s="575" t="s">
        <v>427</v>
      </c>
      <c r="D1" s="575" t="s">
        <v>426</v>
      </c>
      <c r="E1" s="575" t="s">
        <v>425</v>
      </c>
      <c r="F1" s="574" t="s">
        <v>424</v>
      </c>
    </row>
    <row r="2" spans="1:7" ht="13" x14ac:dyDescent="0.3">
      <c r="A2" s="570">
        <v>43374</v>
      </c>
      <c r="D2" s="569" t="s">
        <v>423</v>
      </c>
      <c r="F2" s="572">
        <v>208.97</v>
      </c>
      <c r="G2" s="571">
        <v>43391</v>
      </c>
    </row>
    <row r="3" spans="1:7" ht="13" x14ac:dyDescent="0.3">
      <c r="F3" s="572"/>
    </row>
    <row r="4" spans="1:7" x14ac:dyDescent="0.25">
      <c r="A4" s="570">
        <v>44326</v>
      </c>
      <c r="B4" s="570">
        <v>43360</v>
      </c>
      <c r="C4" s="569" t="s">
        <v>381</v>
      </c>
      <c r="D4" s="569" t="s">
        <v>380</v>
      </c>
      <c r="E4" s="569" t="s">
        <v>273</v>
      </c>
      <c r="F4" s="568">
        <v>60</v>
      </c>
    </row>
    <row r="5" spans="1:7" x14ac:dyDescent="0.25">
      <c r="B5" s="570">
        <v>43484</v>
      </c>
      <c r="C5" s="569" t="s">
        <v>379</v>
      </c>
      <c r="D5" s="569" t="s">
        <v>422</v>
      </c>
      <c r="E5" s="569" t="s">
        <v>421</v>
      </c>
      <c r="F5" s="568">
        <v>5.83</v>
      </c>
    </row>
    <row r="6" spans="1:7" x14ac:dyDescent="0.25">
      <c r="B6" s="570">
        <v>43524</v>
      </c>
      <c r="C6" s="569" t="s">
        <v>420</v>
      </c>
      <c r="D6" s="569" t="s">
        <v>378</v>
      </c>
      <c r="E6" s="569" t="s">
        <v>273</v>
      </c>
      <c r="F6" s="568">
        <v>8.74</v>
      </c>
    </row>
    <row r="7" spans="1:7" x14ac:dyDescent="0.25">
      <c r="B7" s="570">
        <v>43600</v>
      </c>
      <c r="C7" s="569" t="s">
        <v>419</v>
      </c>
      <c r="D7" s="569" t="s">
        <v>353</v>
      </c>
      <c r="E7" s="569" t="s">
        <v>273</v>
      </c>
      <c r="F7" s="568">
        <v>2.4500000000000002</v>
      </c>
    </row>
    <row r="8" spans="1:7" x14ac:dyDescent="0.25">
      <c r="B8" s="570">
        <v>43782</v>
      </c>
      <c r="C8" s="569" t="s">
        <v>379</v>
      </c>
      <c r="D8" s="569" t="s">
        <v>378</v>
      </c>
      <c r="E8" s="569" t="s">
        <v>273</v>
      </c>
      <c r="F8" s="568">
        <v>14.44</v>
      </c>
    </row>
    <row r="9" spans="1:7" x14ac:dyDescent="0.25">
      <c r="B9" s="570">
        <v>43782</v>
      </c>
      <c r="C9" s="569" t="s">
        <v>381</v>
      </c>
      <c r="D9" s="569" t="s">
        <v>380</v>
      </c>
      <c r="E9" s="569" t="s">
        <v>273</v>
      </c>
      <c r="F9" s="568">
        <v>40</v>
      </c>
    </row>
    <row r="10" spans="1:7" x14ac:dyDescent="0.25">
      <c r="B10" s="570">
        <v>43810</v>
      </c>
      <c r="C10" s="569" t="s">
        <v>418</v>
      </c>
      <c r="D10" s="569" t="s">
        <v>417</v>
      </c>
      <c r="E10" s="569" t="s">
        <v>273</v>
      </c>
      <c r="F10" s="568">
        <v>7.78</v>
      </c>
    </row>
    <row r="11" spans="1:7" x14ac:dyDescent="0.25">
      <c r="B11" s="570">
        <v>43637</v>
      </c>
      <c r="C11" s="569" t="s">
        <v>415</v>
      </c>
      <c r="D11" s="569" t="s">
        <v>416</v>
      </c>
      <c r="E11" s="569" t="s">
        <v>273</v>
      </c>
      <c r="F11" s="568">
        <v>190</v>
      </c>
    </row>
    <row r="12" spans="1:7" x14ac:dyDescent="0.25">
      <c r="B12" s="570">
        <v>43782</v>
      </c>
      <c r="C12" s="569" t="s">
        <v>415</v>
      </c>
      <c r="D12" s="569" t="s">
        <v>416</v>
      </c>
      <c r="E12" s="569" t="s">
        <v>273</v>
      </c>
      <c r="F12" s="568">
        <v>120</v>
      </c>
    </row>
    <row r="13" spans="1:7" x14ac:dyDescent="0.25">
      <c r="B13" s="570">
        <v>43906</v>
      </c>
      <c r="C13" s="569" t="s">
        <v>415</v>
      </c>
      <c r="D13" s="569" t="s">
        <v>416</v>
      </c>
      <c r="E13" s="569" t="s">
        <v>273</v>
      </c>
      <c r="F13" s="568">
        <v>42.67</v>
      </c>
    </row>
    <row r="14" spans="1:7" x14ac:dyDescent="0.25">
      <c r="B14" s="570">
        <v>43901</v>
      </c>
      <c r="C14" s="569" t="s">
        <v>415</v>
      </c>
      <c r="D14" s="569" t="s">
        <v>414</v>
      </c>
      <c r="E14" s="569" t="s">
        <v>273</v>
      </c>
      <c r="F14" s="568">
        <v>86.67</v>
      </c>
    </row>
    <row r="15" spans="1:7" ht="13" x14ac:dyDescent="0.3">
      <c r="F15" s="572">
        <f>SUM(F4:F14)</f>
        <v>578.58000000000004</v>
      </c>
      <c r="G15" s="571">
        <v>44326</v>
      </c>
    </row>
    <row r="17" spans="1:6" x14ac:dyDescent="0.25">
      <c r="A17" s="570">
        <v>44612</v>
      </c>
      <c r="B17" s="570">
        <v>43939</v>
      </c>
      <c r="C17" s="569" t="s">
        <v>379</v>
      </c>
      <c r="D17" s="569" t="s">
        <v>378</v>
      </c>
      <c r="E17" s="569" t="s">
        <v>273</v>
      </c>
      <c r="F17" s="568">
        <v>19.760000000000002</v>
      </c>
    </row>
    <row r="18" spans="1:6" x14ac:dyDescent="0.25">
      <c r="B18" s="570">
        <v>44005</v>
      </c>
      <c r="C18" s="569" t="s">
        <v>413</v>
      </c>
      <c r="D18" s="569" t="s">
        <v>412</v>
      </c>
      <c r="E18" s="569" t="s">
        <v>273</v>
      </c>
      <c r="F18" s="568">
        <v>38.4</v>
      </c>
    </row>
    <row r="19" spans="1:6" x14ac:dyDescent="0.25">
      <c r="B19" s="570">
        <v>44083</v>
      </c>
      <c r="C19" s="569" t="s">
        <v>411</v>
      </c>
      <c r="D19" s="569" t="s">
        <v>410</v>
      </c>
      <c r="E19" s="569" t="s">
        <v>273</v>
      </c>
      <c r="F19" s="568">
        <v>20.46</v>
      </c>
    </row>
    <row r="20" spans="1:6" x14ac:dyDescent="0.25">
      <c r="B20" s="570">
        <v>44112</v>
      </c>
      <c r="C20" s="569" t="s">
        <v>392</v>
      </c>
      <c r="D20" s="569" t="s">
        <v>407</v>
      </c>
      <c r="E20" s="569" t="s">
        <v>273</v>
      </c>
      <c r="F20" s="568">
        <v>83.5</v>
      </c>
    </row>
    <row r="21" spans="1:6" x14ac:dyDescent="0.25">
      <c r="B21" s="570">
        <v>44143</v>
      </c>
      <c r="C21" s="569" t="s">
        <v>409</v>
      </c>
      <c r="D21" s="569" t="s">
        <v>408</v>
      </c>
      <c r="E21" s="569" t="s">
        <v>273</v>
      </c>
      <c r="F21" s="568">
        <v>25.49</v>
      </c>
    </row>
    <row r="22" spans="1:6" x14ac:dyDescent="0.25">
      <c r="B22" s="570">
        <v>44176</v>
      </c>
      <c r="C22" s="569" t="s">
        <v>381</v>
      </c>
      <c r="D22" s="569" t="s">
        <v>380</v>
      </c>
      <c r="E22" s="569" t="s">
        <v>273</v>
      </c>
      <c r="F22" s="568">
        <v>60</v>
      </c>
    </row>
    <row r="23" spans="1:6" x14ac:dyDescent="0.25">
      <c r="B23" s="570">
        <v>44237</v>
      </c>
      <c r="C23" s="569" t="s">
        <v>379</v>
      </c>
      <c r="D23" s="569" t="s">
        <v>378</v>
      </c>
      <c r="E23" s="569" t="s">
        <v>273</v>
      </c>
      <c r="F23" s="568">
        <v>41.6</v>
      </c>
    </row>
    <row r="24" spans="1:6" x14ac:dyDescent="0.25">
      <c r="B24" s="570">
        <v>44263</v>
      </c>
      <c r="C24" s="569" t="s">
        <v>392</v>
      </c>
      <c r="D24" s="569" t="s">
        <v>407</v>
      </c>
      <c r="E24" s="569" t="s">
        <v>273</v>
      </c>
      <c r="F24" s="568">
        <v>83.5</v>
      </c>
    </row>
    <row r="25" spans="1:6" x14ac:dyDescent="0.25">
      <c r="B25" s="570">
        <v>44270</v>
      </c>
      <c r="C25" s="569" t="s">
        <v>406</v>
      </c>
      <c r="D25" s="569" t="s">
        <v>405</v>
      </c>
      <c r="E25" s="569" t="s">
        <v>273</v>
      </c>
      <c r="F25" s="568">
        <v>4.17</v>
      </c>
    </row>
    <row r="26" spans="1:6" x14ac:dyDescent="0.25">
      <c r="B26" s="570">
        <v>44270</v>
      </c>
      <c r="C26" s="569" t="s">
        <v>404</v>
      </c>
      <c r="D26" s="569" t="s">
        <v>403</v>
      </c>
      <c r="E26" s="569" t="s">
        <v>273</v>
      </c>
      <c r="F26" s="568">
        <v>2.5</v>
      </c>
    </row>
    <row r="27" spans="1:6" x14ac:dyDescent="0.25">
      <c r="B27" s="570">
        <v>44273</v>
      </c>
      <c r="C27" s="569" t="s">
        <v>402</v>
      </c>
      <c r="D27" s="569" t="s">
        <v>401</v>
      </c>
      <c r="E27" s="569" t="s">
        <v>273</v>
      </c>
      <c r="F27" s="568">
        <v>1.4</v>
      </c>
    </row>
    <row r="28" spans="1:6" x14ac:dyDescent="0.25">
      <c r="B28" s="570">
        <v>44273</v>
      </c>
      <c r="C28" s="569" t="s">
        <v>400</v>
      </c>
      <c r="D28" s="569" t="s">
        <v>399</v>
      </c>
      <c r="E28" s="569" t="s">
        <v>273</v>
      </c>
      <c r="F28" s="568">
        <v>10.68</v>
      </c>
    </row>
    <row r="29" spans="1:6" x14ac:dyDescent="0.25">
      <c r="B29" s="570">
        <v>44277</v>
      </c>
      <c r="C29" s="569" t="s">
        <v>398</v>
      </c>
      <c r="D29" s="569" t="s">
        <v>397</v>
      </c>
      <c r="E29" s="569" t="s">
        <v>273</v>
      </c>
      <c r="F29" s="568">
        <v>39.17</v>
      </c>
    </row>
    <row r="30" spans="1:6" x14ac:dyDescent="0.25">
      <c r="B30" s="570">
        <v>44300</v>
      </c>
      <c r="C30" s="569" t="s">
        <v>396</v>
      </c>
      <c r="D30" s="569" t="s">
        <v>285</v>
      </c>
      <c r="E30" s="569" t="s">
        <v>273</v>
      </c>
      <c r="F30" s="568">
        <v>700.56</v>
      </c>
    </row>
    <row r="31" spans="1:6" x14ac:dyDescent="0.25">
      <c r="B31" s="570">
        <v>44314</v>
      </c>
      <c r="C31" s="569" t="s">
        <v>395</v>
      </c>
      <c r="D31" s="569" t="s">
        <v>394</v>
      </c>
      <c r="E31" s="569" t="s">
        <v>273</v>
      </c>
      <c r="F31" s="568">
        <v>14.47</v>
      </c>
    </row>
    <row r="32" spans="1:6" x14ac:dyDescent="0.25">
      <c r="B32" s="570">
        <v>44320</v>
      </c>
      <c r="C32" s="569" t="s">
        <v>387</v>
      </c>
      <c r="D32" s="569" t="s">
        <v>393</v>
      </c>
      <c r="E32" s="569" t="s">
        <v>273</v>
      </c>
      <c r="F32" s="568">
        <v>7.83</v>
      </c>
    </row>
    <row r="33" spans="2:7" x14ac:dyDescent="0.25">
      <c r="B33" s="570">
        <v>44321</v>
      </c>
      <c r="C33" s="569" t="s">
        <v>392</v>
      </c>
      <c r="D33" s="569" t="s">
        <v>391</v>
      </c>
      <c r="E33" s="569" t="s">
        <v>273</v>
      </c>
      <c r="F33" s="568">
        <v>30</v>
      </c>
    </row>
    <row r="34" spans="2:7" x14ac:dyDescent="0.25">
      <c r="B34" s="570">
        <v>44358</v>
      </c>
      <c r="C34" s="569" t="s">
        <v>390</v>
      </c>
      <c r="D34" s="569" t="s">
        <v>389</v>
      </c>
      <c r="E34" s="569" t="s">
        <v>273</v>
      </c>
      <c r="F34" s="568">
        <v>109.83</v>
      </c>
    </row>
    <row r="35" spans="2:7" x14ac:dyDescent="0.25">
      <c r="B35" s="570">
        <v>44370</v>
      </c>
      <c r="C35" s="569" t="s">
        <v>385</v>
      </c>
      <c r="D35" s="569" t="s">
        <v>388</v>
      </c>
      <c r="E35" s="569" t="s">
        <v>273</v>
      </c>
      <c r="F35" s="568">
        <v>3578.44</v>
      </c>
    </row>
    <row r="36" spans="2:7" x14ac:dyDescent="0.25">
      <c r="B36" s="570">
        <v>44446</v>
      </c>
      <c r="C36" s="569" t="s">
        <v>387</v>
      </c>
      <c r="D36" s="569" t="s">
        <v>386</v>
      </c>
      <c r="E36" s="569" t="s">
        <v>273</v>
      </c>
      <c r="F36" s="568">
        <v>4.5</v>
      </c>
    </row>
    <row r="37" spans="2:7" x14ac:dyDescent="0.25">
      <c r="B37" s="570">
        <v>44447</v>
      </c>
      <c r="C37" s="569" t="s">
        <v>385</v>
      </c>
      <c r="D37" s="569" t="s">
        <v>384</v>
      </c>
      <c r="E37" s="569" t="s">
        <v>273</v>
      </c>
      <c r="F37" s="568">
        <v>14447.96</v>
      </c>
    </row>
    <row r="38" spans="2:7" x14ac:dyDescent="0.25">
      <c r="B38" s="570">
        <v>44448</v>
      </c>
      <c r="C38" s="569" t="s">
        <v>383</v>
      </c>
      <c r="D38" s="569" t="s">
        <v>382</v>
      </c>
      <c r="E38" s="569" t="s">
        <v>273</v>
      </c>
      <c r="F38" s="568">
        <v>84.54</v>
      </c>
    </row>
    <row r="39" spans="2:7" x14ac:dyDescent="0.25">
      <c r="B39" s="570">
        <v>44465</v>
      </c>
      <c r="C39" s="569" t="s">
        <v>381</v>
      </c>
      <c r="D39" s="569" t="s">
        <v>380</v>
      </c>
      <c r="E39" s="569" t="s">
        <v>273</v>
      </c>
      <c r="F39" s="568">
        <v>56</v>
      </c>
    </row>
    <row r="40" spans="2:7" x14ac:dyDescent="0.25">
      <c r="B40" s="570">
        <v>44473</v>
      </c>
      <c r="C40" s="569" t="s">
        <v>379</v>
      </c>
      <c r="D40" s="569" t="s">
        <v>378</v>
      </c>
      <c r="E40" s="569" t="s">
        <v>273</v>
      </c>
      <c r="F40" s="568">
        <v>20.8</v>
      </c>
    </row>
    <row r="41" spans="2:7" ht="13" x14ac:dyDescent="0.3">
      <c r="F41" s="572">
        <f>SUM(F17:F40)</f>
        <v>19485.560000000001</v>
      </c>
      <c r="G41" s="571">
        <v>44612</v>
      </c>
    </row>
    <row r="43" spans="2:7" ht="13" x14ac:dyDescent="0.3">
      <c r="B43" s="571"/>
    </row>
  </sheetData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Final Precept</vt:lpstr>
      <vt:lpstr>Precept yr on yr</vt:lpstr>
      <vt:lpstr>Precept working 1314</vt:lpstr>
      <vt:lpstr>Bank &amp; Reserves</vt:lpstr>
      <vt:lpstr>Monthly R&amp;P</vt:lpstr>
      <vt:lpstr>Payments</vt:lpstr>
      <vt:lpstr>Receipts</vt:lpstr>
      <vt:lpstr>Payment Req.</vt:lpstr>
      <vt:lpstr>VAT</vt:lpstr>
      <vt:lpstr>Precept</vt:lpstr>
      <vt:lpstr>Reserves</vt:lpstr>
      <vt:lpstr>Bank Accounts &amp; VAT</vt:lpstr>
      <vt:lpstr>Woodland Project</vt:lpstr>
      <vt:lpstr>'Monthly R&amp;P'!Print_Area</vt:lpstr>
      <vt:lpstr>Payments!Print_Area</vt:lpstr>
      <vt:lpstr>'Monthly R&amp;P'!Print_Titles</vt:lpstr>
      <vt:lpstr>Payments!Print_Titles</vt:lpstr>
      <vt:lpstr>Receipts!Print_Titles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Andrew Boswell</dc:creator>
  <cp:lastModifiedBy>Parish Clerk</cp:lastModifiedBy>
  <cp:lastPrinted>2022-03-08T23:05:28Z</cp:lastPrinted>
  <dcterms:created xsi:type="dcterms:W3CDTF">2007-10-27T17:24:18Z</dcterms:created>
  <dcterms:modified xsi:type="dcterms:W3CDTF">2022-05-10T09:58:04Z</dcterms:modified>
</cp:coreProperties>
</file>